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68" windowWidth="14808" windowHeight="7356" activeTab="2"/>
  </bookViews>
  <sheets>
    <sheet name="Лист1" sheetId="1" r:id="rId1"/>
    <sheet name="ЗВО" sheetId="2" r:id="rId2"/>
    <sheet name="ПВО" sheetId="3" r:id="rId3"/>
    <sheet name="ЦВО" sheetId="4" r:id="rId4"/>
    <sheet name="КВО" sheetId="5" r:id="rId5"/>
    <sheet name="Общая" sheetId="6" r:id="rId6"/>
    <sheet name="Лист2" sheetId="7" r:id="rId7"/>
  </sheets>
  <definedNames>
    <definedName name="_xlnm._FilterDatabase" localSheetId="1" hidden="1">'ЗВО'!$A$19:$C$19</definedName>
    <definedName name="_xlnm._FilterDatabase" localSheetId="4" hidden="1">'КВО'!$A$17:$C$17</definedName>
    <definedName name="_xlnm._FilterDatabase" localSheetId="0" hidden="1">'Лист1'!$A$6:$AZ$96</definedName>
    <definedName name="_xlnm._FilterDatabase" localSheetId="2" hidden="1">'ПВО'!$A$17:$C$17</definedName>
    <definedName name="_xlnm._FilterDatabase" localSheetId="3" hidden="1">'ЦВО'!$A$17:$C$17</definedName>
  </definedNames>
  <calcPr fullCalcOnLoad="1"/>
</workbook>
</file>

<file path=xl/sharedStrings.xml><?xml version="1.0" encoding="utf-8"?>
<sst xmlns="http://schemas.openxmlformats.org/spreadsheetml/2006/main" count="486" uniqueCount="176">
  <si>
    <t>ОУ</t>
  </si>
  <si>
    <t>% учеников, у которых введен хотя бы один родитель</t>
  </si>
  <si>
    <t>Кол-во КТП</t>
  </si>
  <si>
    <t>Кол-во уроков в недельном расписании</t>
  </si>
  <si>
    <t>% выставлен-ных итоговых оценок</t>
  </si>
  <si>
    <t>% заполненного домашнего задания</t>
  </si>
  <si>
    <t>% заполненных тем уроков за проведенный период</t>
  </si>
  <si>
    <t>Кол-во учителей               по  ОШ 1</t>
  </si>
  <si>
    <t>Кол-во учеников  по ОШ 1</t>
  </si>
  <si>
    <t>Кол-во классов              по ОШ 1</t>
  </si>
  <si>
    <t>Наличие календарно-тематического планирования (КТП) для каждого педагога в частности</t>
  </si>
  <si>
    <t>Метод оценки</t>
  </si>
  <si>
    <t>Наличие сведений об оценках и посещаемости уроков за рассматриваемый период</t>
  </si>
  <si>
    <t>Наличие сведений о темах уроков, проведенных для обучающегося, и домашних заданиях за рассматриваемый период (%)</t>
  </si>
  <si>
    <t>Наличие сведений об оценках аттестации обучающихся за рассматриваемый период (%)</t>
  </si>
  <si>
    <t>№ п/п</t>
  </si>
  <si>
    <t>Посещаемость родителями электронного дневника</t>
  </si>
  <si>
    <t>Значение критериев (0-2)</t>
  </si>
  <si>
    <t>Кол-во учителей в ЭЖ</t>
  </si>
  <si>
    <t>Наличие информации об учителях, учащихся, родителях</t>
  </si>
  <si>
    <t>Значение критериев         (0-2)</t>
  </si>
  <si>
    <t>Кол-во учеников в ЭЖ</t>
  </si>
  <si>
    <t>Кол-во классов в ЭЖ</t>
  </si>
  <si>
    <t>Значение критериев (0-1)</t>
  </si>
  <si>
    <t>II. Актуальность информации  о ходе,  результатах текущего контроля успеваемости, промежуточной аттестации обучающегося и посещаемости уроков</t>
  </si>
  <si>
    <t>% обратившихся родителей</t>
  </si>
  <si>
    <t>Кол-во оценок</t>
  </si>
  <si>
    <t>Кол-во внешнего обращения к системе родителей</t>
  </si>
  <si>
    <t>III. Статистика посещений родителями (законными представителями) ЭД</t>
  </si>
  <si>
    <t>Значение критериев         (0-1)</t>
  </si>
  <si>
    <t>Кол-во родителей в ЭЖ</t>
  </si>
  <si>
    <t>Среднее кол-во оценок на 1 ученика за месяц по предмету</t>
  </si>
  <si>
    <t xml:space="preserve">Количество пропусков </t>
  </si>
  <si>
    <t>Итого (макс 8 баллов)</t>
  </si>
  <si>
    <t>Сумма баллов (макс 17 баллов)</t>
  </si>
  <si>
    <t>Кол-во пропусков</t>
  </si>
  <si>
    <t>Домашнее задание</t>
  </si>
  <si>
    <t>Темы уроков</t>
  </si>
  <si>
    <t>Итого              (макс 7 баллов)</t>
  </si>
  <si>
    <t>I. Актуальность информации об образовательной организации, педагогическом коллективе и обучающихся, содержании образовательного процесса</t>
  </si>
  <si>
    <t>Процент информационной наполняемости</t>
  </si>
  <si>
    <t>Процентная наполняемость</t>
  </si>
  <si>
    <t>64-35%</t>
  </si>
  <si>
    <t>34-20%</t>
  </si>
  <si>
    <t>ЗВО</t>
  </si>
  <si>
    <t>ПВО</t>
  </si>
  <si>
    <t>МБОУ Гимназия № 25</t>
  </si>
  <si>
    <t>МБОУ СОШ № 29</t>
  </si>
  <si>
    <t>МБОУ СОШ № 67</t>
  </si>
  <si>
    <t>МБОУ СОШ № 78</t>
  </si>
  <si>
    <t>МБОУ СОШ № 80</t>
  </si>
  <si>
    <t>МБОУ СОШ № 98</t>
  </si>
  <si>
    <t>Общее кол-во часов по тарификации</t>
  </si>
  <si>
    <t>% соотношение</t>
  </si>
  <si>
    <t>МБОУ СОШ № 19</t>
  </si>
  <si>
    <t>МБОУ Гимназия № 23</t>
  </si>
  <si>
    <t>МБОУ СОШ № 39</t>
  </si>
  <si>
    <t>МБОУ СОШ № 41</t>
  </si>
  <si>
    <t>МБОУ Гимназия № 54</t>
  </si>
  <si>
    <t>МБОУ СОШ № 55</t>
  </si>
  <si>
    <t>МБОУ СОШ № 89</t>
  </si>
  <si>
    <t>МБОУ Лицей № 90</t>
  </si>
  <si>
    <t>МОУ СОШ № 101</t>
  </si>
  <si>
    <t>МБОУ СОШ № 100</t>
  </si>
  <si>
    <t>МБОУ СОШ № 1</t>
  </si>
  <si>
    <t>МБОУ СОШ № 16</t>
  </si>
  <si>
    <t>МБОУ СОШ № 5</t>
  </si>
  <si>
    <t>МАОУ СОШ № 17</t>
  </si>
  <si>
    <t>МБОУ Гимназия № 18</t>
  </si>
  <si>
    <t>МБОУ СОШ № 45</t>
  </si>
  <si>
    <t>МБОУ СОШ № 50</t>
  </si>
  <si>
    <t>МБОУ СОШ № 63</t>
  </si>
  <si>
    <t>МБОУ Лицей № 64</t>
  </si>
  <si>
    <t>МБОУ СОШ № 66</t>
  </si>
  <si>
    <t>МБОУ СОШ № 65</t>
  </si>
  <si>
    <t>МБОУ СОШ № 68</t>
  </si>
  <si>
    <t>МАОУ СОШ № 71</t>
  </si>
  <si>
    <t>МБОУ Гимназия № 72</t>
  </si>
  <si>
    <t>МАОУ СОШ № 75</t>
  </si>
  <si>
    <t>МБОУ СОШ № 76</t>
  </si>
  <si>
    <t>МБОУ СОШ № 77</t>
  </si>
  <si>
    <t>МБОУ СОШ № 95</t>
  </si>
  <si>
    <t>МАОУ СОШ № 96</t>
  </si>
  <si>
    <t>МБОУ Гимназия № 33</t>
  </si>
  <si>
    <t>МБОУ СОШ № 38</t>
  </si>
  <si>
    <t>Округ</t>
  </si>
  <si>
    <t>МБОУ лицей № 90</t>
  </si>
  <si>
    <t>МОУ Гимназия № 87</t>
  </si>
  <si>
    <t>МБОУ СОШ № 75</t>
  </si>
  <si>
    <t>МБОУ лицей № 64</t>
  </si>
  <si>
    <t>МБОУ гимназия № 18</t>
  </si>
  <si>
    <t>МБОУ гимназия № 72</t>
  </si>
  <si>
    <t>МБОУ СОШ № 17</t>
  </si>
  <si>
    <t xml:space="preserve"> </t>
  </si>
  <si>
    <t>МБОУ СОШ № 8</t>
  </si>
  <si>
    <t>МБОУ СОШ № 10</t>
  </si>
  <si>
    <t>МБОУ Лицей № 12</t>
  </si>
  <si>
    <t>МБОУ СОШ № 2</t>
  </si>
  <si>
    <t>МБОУ СОШ № 22</t>
  </si>
  <si>
    <t>МБОУ Гимназия № 3</t>
  </si>
  <si>
    <t>МБОУ СОШ № 32</t>
  </si>
  <si>
    <t>МБОУ СОШ № 34</t>
  </si>
  <si>
    <t>МБОУ Гимназия № 36</t>
  </si>
  <si>
    <t>МБОУ Лицей № 4</t>
  </si>
  <si>
    <t>МБОУ СОШ № 43</t>
  </si>
  <si>
    <t>МБОУ СОШ № 47</t>
  </si>
  <si>
    <t>МБОУ Лицей № 48</t>
  </si>
  <si>
    <t>МБОУ СОШ № 51</t>
  </si>
  <si>
    <t>МБОУ СОШ № 6</t>
  </si>
  <si>
    <t>МБОУ Гимназия № 92</t>
  </si>
  <si>
    <t>МБОУ СОШ № 14</t>
  </si>
  <si>
    <t>МБОУ СОШ № 24</t>
  </si>
  <si>
    <t>МБОУ СОШ № 37</t>
  </si>
  <si>
    <t>МБОУ Гимназия № 40</t>
  </si>
  <si>
    <t>МБОУ Гимназия № 44</t>
  </si>
  <si>
    <t>МБОУ СОШ № 46</t>
  </si>
  <si>
    <t>МБОУ СОШ № 52</t>
  </si>
  <si>
    <t>МБОУ СОШ № 53</t>
  </si>
  <si>
    <t>МБОУ СОШ № 57</t>
  </si>
  <si>
    <t>МБОУ СОШ № 60</t>
  </si>
  <si>
    <t>МБОУ СОШ № 61</t>
  </si>
  <si>
    <t>МБОУ Гимназия № 69</t>
  </si>
  <si>
    <t>МБОУ ООШ № 7</t>
  </si>
  <si>
    <t>МБОУ СОШ № 70</t>
  </si>
  <si>
    <t>МБОУ СОШ № 73</t>
  </si>
  <si>
    <t>МБОУ СОШ № 74</t>
  </si>
  <si>
    <t>МБОУ ООШ № 81</t>
  </si>
  <si>
    <t>МБОУ Гимназия № 82</t>
  </si>
  <si>
    <t>МБОУ СОШ № 83</t>
  </si>
  <si>
    <t>МАОУ СОШ № 84</t>
  </si>
  <si>
    <t>МБОУ СОШ № 85</t>
  </si>
  <si>
    <t>МБОУ Гимназия № 88</t>
  </si>
  <si>
    <t>МБОУ СОШ № 35</t>
  </si>
  <si>
    <t>ЦВО</t>
  </si>
  <si>
    <t>МБОУ СОШ № 93</t>
  </si>
  <si>
    <t xml:space="preserve">МБОУ лицей № 4 </t>
  </si>
  <si>
    <t>МБОУ гимназия № 36</t>
  </si>
  <si>
    <t>МБОУ лицей № 12</t>
  </si>
  <si>
    <t>МБОУ гимназия № 92</t>
  </si>
  <si>
    <t>МБОУ лицей № 48</t>
  </si>
  <si>
    <t>МБОУ гимназия № 3</t>
  </si>
  <si>
    <t>КВО</t>
  </si>
  <si>
    <t>МАОУ СОШ № 58</t>
  </si>
  <si>
    <t>МБОУ гимназия № 82</t>
  </si>
  <si>
    <t>МБОУ гимназия № 69</t>
  </si>
  <si>
    <t>МБОУ гимназия № 44</t>
  </si>
  <si>
    <t>МБОУ гимназия № 88</t>
  </si>
  <si>
    <t>МБОУ СОШ № 20</t>
  </si>
  <si>
    <t>МБОУ СОШ №49</t>
  </si>
  <si>
    <t>МБОУ СОШ № 86</t>
  </si>
  <si>
    <t>МБОУ гимназия № 40</t>
  </si>
  <si>
    <t>Есть доступ к эл.журналу</t>
  </si>
  <si>
    <t>Отсутствует доступ к эл.журналу</t>
  </si>
  <si>
    <t>МБОУ СОШ № 30</t>
  </si>
  <si>
    <t>Наименование ОО</t>
  </si>
  <si>
    <t xml:space="preserve">Процент наполненности </t>
  </si>
  <si>
    <t>Таблица мониторинга электронных журналов и дневников на май 2015 г.</t>
  </si>
  <si>
    <t>МАОУ СОШ № 62</t>
  </si>
  <si>
    <t>МБОУ НОШ № 94</t>
  </si>
  <si>
    <t>МБОУ О(С)ОШ № 3</t>
  </si>
  <si>
    <t>МБОУ ООШ № 79</t>
  </si>
  <si>
    <t>МБОУ СОШ № 11</t>
  </si>
  <si>
    <t>МБОУ СОШ № 31</t>
  </si>
  <si>
    <t>МБОУ СОШ № 42</t>
  </si>
  <si>
    <t>МБОУ СОШ № 49</t>
  </si>
  <si>
    <t>МБОУ СОШ № 58</t>
  </si>
  <si>
    <t>-</t>
  </si>
  <si>
    <t>п</t>
  </si>
  <si>
    <t>к</t>
  </si>
  <si>
    <t>з</t>
  </si>
  <si>
    <t>ц</t>
  </si>
  <si>
    <t>март 2015</t>
  </si>
  <si>
    <t>май 2015</t>
  </si>
  <si>
    <t>99-80%</t>
  </si>
  <si>
    <t>79-65 %</t>
  </si>
  <si>
    <t>79-65%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</si>
</sst>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##"/>
    <numFmt numFmtId="165" formatCode="0.0%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&quot;р.&quot;"/>
    <numFmt numFmtId="175" formatCode="[$-FC19]d\ mmmm\ yyyy\ &quot;г.&quot;"/>
    <numFmt numFmtId="176" formatCode="0.0"/>
    <numFmt numFmtId="177" formatCode="000000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12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 Cyr"/>
      <family val="0"/>
    </font>
    <font>
      <sz val="14"/>
      <color indexed="8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Arial Unicode MS"/>
      <family val="2"/>
    </font>
    <font>
      <sz val="11"/>
      <name val="Calibri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2"/>
      <color indexed="9"/>
      <name val="Times New Roman"/>
      <family val="2"/>
    </font>
    <font>
      <sz val="11"/>
      <color indexed="62"/>
      <name val="Calibri"/>
      <family val="2"/>
    </font>
    <font>
      <sz val="12"/>
      <color indexed="62"/>
      <name val="Times New Roman"/>
      <family val="2"/>
    </font>
    <font>
      <b/>
      <sz val="11"/>
      <color indexed="63"/>
      <name val="Calibri"/>
      <family val="2"/>
    </font>
    <font>
      <b/>
      <sz val="12"/>
      <color indexed="63"/>
      <name val="Times New Roman"/>
      <family val="2"/>
    </font>
    <font>
      <b/>
      <sz val="11"/>
      <color indexed="52"/>
      <name val="Calibri"/>
      <family val="2"/>
    </font>
    <font>
      <b/>
      <sz val="12"/>
      <color indexed="52"/>
      <name val="Times New Roman"/>
      <family val="2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1"/>
      <color indexed="9"/>
      <name val="Calibri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60"/>
      <name val="Times New Roman"/>
      <family val="2"/>
    </font>
    <font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1"/>
      <color indexed="23"/>
      <name val="Calibri"/>
      <family val="2"/>
    </font>
    <font>
      <i/>
      <sz val="12"/>
      <color indexed="23"/>
      <name val="Times New Roman"/>
      <family val="2"/>
    </font>
    <font>
      <sz val="11"/>
      <color indexed="52"/>
      <name val="Calibri"/>
      <family val="2"/>
    </font>
    <font>
      <sz val="12"/>
      <color indexed="52"/>
      <name val="Times New Roman"/>
      <family val="2"/>
    </font>
    <font>
      <sz val="11"/>
      <color indexed="10"/>
      <name val="Calibri"/>
      <family val="2"/>
    </font>
    <font>
      <sz val="12"/>
      <color indexed="10"/>
      <name val="Times New Roman"/>
      <family val="2"/>
    </font>
    <font>
      <sz val="11"/>
      <color indexed="17"/>
      <name val="Calibri"/>
      <family val="2"/>
    </font>
    <font>
      <sz val="12"/>
      <color indexed="17"/>
      <name val="Times New Roman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sz val="10.5"/>
      <color indexed="8"/>
      <name val="Arial"/>
      <family val="0"/>
    </font>
    <font>
      <sz val="7.75"/>
      <color indexed="8"/>
      <name val="Calibri"/>
      <family val="0"/>
    </font>
    <font>
      <sz val="6.5"/>
      <color indexed="8"/>
      <name val="Calibri"/>
      <family val="0"/>
    </font>
    <font>
      <sz val="9.2"/>
      <color indexed="8"/>
      <name val="Calibri"/>
      <family val="0"/>
    </font>
    <font>
      <sz val="9"/>
      <color indexed="8"/>
      <name val="Arial"/>
      <family val="0"/>
    </font>
    <font>
      <b/>
      <sz val="12"/>
      <color indexed="8"/>
      <name val="Calibri"/>
      <family val="0"/>
    </font>
    <font>
      <sz val="8"/>
      <color indexed="8"/>
      <name val="Times New Roman"/>
      <family val="0"/>
    </font>
    <font>
      <sz val="12"/>
      <color indexed="8"/>
      <name val="Calibri"/>
      <family val="0"/>
    </font>
    <font>
      <sz val="12"/>
      <color theme="1"/>
      <name val="Times New Roman"/>
      <family val="2"/>
    </font>
    <font>
      <sz val="11"/>
      <color theme="0"/>
      <name val="Calibri"/>
      <family val="2"/>
    </font>
    <font>
      <sz val="12"/>
      <color theme="0"/>
      <name val="Times New Roman"/>
      <family val="2"/>
    </font>
    <font>
      <sz val="11"/>
      <color rgb="FF3F3F76"/>
      <name val="Calibri"/>
      <family val="2"/>
    </font>
    <font>
      <sz val="12"/>
      <color rgb="FF3F3F76"/>
      <name val="Times New Roman"/>
      <family val="2"/>
    </font>
    <font>
      <b/>
      <sz val="11"/>
      <color rgb="FF3F3F3F"/>
      <name val="Calibri"/>
      <family val="2"/>
    </font>
    <font>
      <b/>
      <sz val="12"/>
      <color rgb="FF3F3F3F"/>
      <name val="Times New Roman"/>
      <family val="2"/>
    </font>
    <font>
      <b/>
      <sz val="11"/>
      <color rgb="FFFA7D00"/>
      <name val="Calibri"/>
      <family val="2"/>
    </font>
    <font>
      <b/>
      <sz val="12"/>
      <color rgb="FFFA7D00"/>
      <name val="Times New Roman"/>
      <family val="2"/>
    </font>
    <font>
      <b/>
      <sz val="15"/>
      <color theme="3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Calibri"/>
      <family val="2"/>
    </font>
    <font>
      <b/>
      <sz val="13"/>
      <color theme="3"/>
      <name val="Times New Roman"/>
      <family val="2"/>
    </font>
    <font>
      <b/>
      <sz val="11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2"/>
    </font>
    <font>
      <b/>
      <sz val="11"/>
      <color theme="0"/>
      <name val="Calibri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rgb="FF9C6500"/>
      <name val="Times New Roman"/>
      <family val="2"/>
    </font>
    <font>
      <sz val="11"/>
      <color rgb="FF9C0006"/>
      <name val="Calibri"/>
      <family val="2"/>
    </font>
    <font>
      <sz val="12"/>
      <color rgb="FF9C0006"/>
      <name val="Times New Roman"/>
      <family val="2"/>
    </font>
    <font>
      <i/>
      <sz val="11"/>
      <color rgb="FF7F7F7F"/>
      <name val="Calibri"/>
      <family val="2"/>
    </font>
    <font>
      <i/>
      <sz val="12"/>
      <color rgb="FF7F7F7F"/>
      <name val="Times New Roman"/>
      <family val="2"/>
    </font>
    <font>
      <sz val="11"/>
      <color rgb="FFFA7D00"/>
      <name val="Calibri"/>
      <family val="2"/>
    </font>
    <font>
      <sz val="12"/>
      <color rgb="FFFA7D00"/>
      <name val="Times New Roman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2"/>
    </font>
    <font>
      <sz val="11"/>
      <color rgb="FF006100"/>
      <name val="Calibri"/>
      <family val="2"/>
    </font>
    <font>
      <sz val="12"/>
      <color rgb="FF006100"/>
      <name val="Times New Roman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Times New Roman"/>
      <family val="1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>
        <color rgb="FF808080"/>
      </left>
      <right>
        <color indexed="63"/>
      </right>
      <top style="thin">
        <color rgb="FF808080"/>
      </top>
      <bottom style="thin">
        <color rgb="FF808080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72" fillId="2" borderId="0" applyNumberFormat="0" applyBorder="0" applyAlignment="0" applyProtection="0"/>
    <xf numFmtId="0" fontId="0" fillId="3" borderId="0" applyNumberFormat="0" applyBorder="0" applyAlignment="0" applyProtection="0"/>
    <xf numFmtId="0" fontId="72" fillId="3" borderId="0" applyNumberFormat="0" applyBorder="0" applyAlignment="0" applyProtection="0"/>
    <xf numFmtId="0" fontId="0" fillId="4" borderId="0" applyNumberFormat="0" applyBorder="0" applyAlignment="0" applyProtection="0"/>
    <xf numFmtId="0" fontId="72" fillId="4" borderId="0" applyNumberFormat="0" applyBorder="0" applyAlignment="0" applyProtection="0"/>
    <xf numFmtId="0" fontId="0" fillId="5" borderId="0" applyNumberFormat="0" applyBorder="0" applyAlignment="0" applyProtection="0"/>
    <xf numFmtId="0" fontId="72" fillId="5" borderId="0" applyNumberFormat="0" applyBorder="0" applyAlignment="0" applyProtection="0"/>
    <xf numFmtId="0" fontId="0" fillId="6" borderId="0" applyNumberFormat="0" applyBorder="0" applyAlignment="0" applyProtection="0"/>
    <xf numFmtId="0" fontId="72" fillId="6" borderId="0" applyNumberFormat="0" applyBorder="0" applyAlignment="0" applyProtection="0"/>
    <xf numFmtId="0" fontId="0" fillId="7" borderId="0" applyNumberFormat="0" applyBorder="0" applyAlignment="0" applyProtection="0"/>
    <xf numFmtId="0" fontId="72" fillId="7" borderId="0" applyNumberFormat="0" applyBorder="0" applyAlignment="0" applyProtection="0"/>
    <xf numFmtId="0" fontId="0" fillId="8" borderId="0" applyNumberFormat="0" applyBorder="0" applyAlignment="0" applyProtection="0"/>
    <xf numFmtId="0" fontId="72" fillId="8" borderId="0" applyNumberFormat="0" applyBorder="0" applyAlignment="0" applyProtection="0"/>
    <xf numFmtId="0" fontId="0" fillId="9" borderId="0" applyNumberFormat="0" applyBorder="0" applyAlignment="0" applyProtection="0"/>
    <xf numFmtId="0" fontId="72" fillId="9" borderId="0" applyNumberFormat="0" applyBorder="0" applyAlignment="0" applyProtection="0"/>
    <xf numFmtId="0" fontId="0" fillId="10" borderId="0" applyNumberFormat="0" applyBorder="0" applyAlignment="0" applyProtection="0"/>
    <xf numFmtId="0" fontId="72" fillId="10" borderId="0" applyNumberFormat="0" applyBorder="0" applyAlignment="0" applyProtection="0"/>
    <xf numFmtId="0" fontId="0" fillId="11" borderId="0" applyNumberFormat="0" applyBorder="0" applyAlignment="0" applyProtection="0"/>
    <xf numFmtId="0" fontId="72" fillId="11" borderId="0" applyNumberFormat="0" applyBorder="0" applyAlignment="0" applyProtection="0"/>
    <xf numFmtId="0" fontId="0" fillId="12" borderId="0" applyNumberFormat="0" applyBorder="0" applyAlignment="0" applyProtection="0"/>
    <xf numFmtId="0" fontId="72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4" fillId="14" borderId="0" applyNumberFormat="0" applyBorder="0" applyAlignment="0" applyProtection="0"/>
    <xf numFmtId="0" fontId="73" fillId="15" borderId="0" applyNumberFormat="0" applyBorder="0" applyAlignment="0" applyProtection="0"/>
    <xf numFmtId="0" fontId="74" fillId="15" borderId="0" applyNumberFormat="0" applyBorder="0" applyAlignment="0" applyProtection="0"/>
    <xf numFmtId="0" fontId="73" fillId="16" borderId="0" applyNumberFormat="0" applyBorder="0" applyAlignment="0" applyProtection="0"/>
    <xf numFmtId="0" fontId="74" fillId="16" borderId="0" applyNumberFormat="0" applyBorder="0" applyAlignment="0" applyProtection="0"/>
    <xf numFmtId="0" fontId="73" fillId="17" borderId="0" applyNumberFormat="0" applyBorder="0" applyAlignment="0" applyProtection="0"/>
    <xf numFmtId="0" fontId="74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74" fillId="20" borderId="0" applyNumberFormat="0" applyBorder="0" applyAlignment="0" applyProtection="0"/>
    <xf numFmtId="0" fontId="73" fillId="21" borderId="0" applyNumberFormat="0" applyBorder="0" applyAlignment="0" applyProtection="0"/>
    <xf numFmtId="0" fontId="74" fillId="21" borderId="0" applyNumberFormat="0" applyBorder="0" applyAlignment="0" applyProtection="0"/>
    <xf numFmtId="0" fontId="73" fillId="22" borderId="0" applyNumberFormat="0" applyBorder="0" applyAlignment="0" applyProtection="0"/>
    <xf numFmtId="0" fontId="74" fillId="22" borderId="0" applyNumberFormat="0" applyBorder="0" applyAlignment="0" applyProtection="0"/>
    <xf numFmtId="0" fontId="73" fillId="23" borderId="0" applyNumberFormat="0" applyBorder="0" applyAlignment="0" applyProtection="0"/>
    <xf numFmtId="0" fontId="74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2" applyNumberFormat="0" applyAlignment="0" applyProtection="0"/>
    <xf numFmtId="0" fontId="79" fillId="27" borderId="1" applyNumberFormat="0" applyAlignment="0" applyProtection="0"/>
    <xf numFmtId="0" fontId="80" fillId="27" borderId="1" applyNumberFormat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6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0" borderId="6" applyNumberFormat="0" applyFill="0" applyAlignment="0" applyProtection="0"/>
    <xf numFmtId="0" fontId="89" fillId="28" borderId="7" applyNumberFormat="0" applyAlignment="0" applyProtection="0"/>
    <xf numFmtId="0" fontId="90" fillId="28" borderId="7" applyNumberFormat="0" applyAlignment="0" applyProtection="0"/>
    <xf numFmtId="0" fontId="91" fillId="0" borderId="0" applyNumberFormat="0" applyFill="0" applyBorder="0" applyAlignment="0" applyProtection="0"/>
    <xf numFmtId="0" fontId="92" fillId="29" borderId="0" applyNumberFormat="0" applyBorder="0" applyAlignment="0" applyProtection="0"/>
    <xf numFmtId="0" fontId="93" fillId="29" borderId="0" applyNumberFormat="0" applyBorder="0" applyAlignment="0" applyProtection="0"/>
    <xf numFmtId="0" fontId="0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72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22" fillId="0" borderId="0">
      <alignment/>
      <protection/>
    </xf>
    <xf numFmtId="0" fontId="13" fillId="0" borderId="0">
      <alignment/>
      <protection/>
    </xf>
    <xf numFmtId="0" fontId="15" fillId="0" borderId="0" applyNumberFormat="0" applyFill="0" applyBorder="0" applyAlignment="0" applyProtection="0"/>
    <xf numFmtId="0" fontId="94" fillId="30" borderId="0" applyNumberFormat="0" applyBorder="0" applyAlignment="0" applyProtection="0"/>
    <xf numFmtId="0" fontId="95" fillId="30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0" fontId="72" fillId="31" borderId="8" applyNumberFormat="0" applyFont="0" applyAlignment="0" applyProtection="0"/>
    <xf numFmtId="9" fontId="1" fillId="0" borderId="0" applyFont="0" applyFill="0" applyBorder="0" applyAlignment="0" applyProtection="0"/>
    <xf numFmtId="0" fontId="98" fillId="0" borderId="9" applyNumberFormat="0" applyFill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2" fillId="32" borderId="0" applyNumberFormat="0" applyBorder="0" applyAlignment="0" applyProtection="0"/>
    <xf numFmtId="0" fontId="103" fillId="32" borderId="0" applyNumberFormat="0" applyBorder="0" applyAlignment="0" applyProtection="0"/>
  </cellStyleXfs>
  <cellXfs count="260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9" fontId="2" fillId="0" borderId="1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96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/>
    </xf>
    <xf numFmtId="164" fontId="9" fillId="0" borderId="0" xfId="96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Border="1" applyAlignment="1">
      <alignment horizontal="center" vertical="center"/>
    </xf>
    <xf numFmtId="0" fontId="16" fillId="0" borderId="0" xfId="97" applyFont="1" applyBorder="1" applyAlignment="1">
      <alignment horizontal="center" vertical="center"/>
      <protection/>
    </xf>
    <xf numFmtId="1" fontId="10" fillId="0" borderId="0" xfId="0" applyNumberFormat="1" applyFont="1" applyFill="1" applyBorder="1" applyAlignment="1" applyProtection="1">
      <alignment horizontal="center" vertical="center" wrapText="1"/>
      <protection/>
    </xf>
    <xf numFmtId="2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1" fontId="10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Border="1" applyAlignment="1">
      <alignment horizontal="center" vertical="center"/>
    </xf>
    <xf numFmtId="9" fontId="17" fillId="0" borderId="0" xfId="0" applyNumberFormat="1" applyFont="1" applyFill="1" applyBorder="1" applyAlignment="1">
      <alignment horizontal="center" vertical="center"/>
    </xf>
    <xf numFmtId="9" fontId="18" fillId="0" borderId="0" xfId="0" applyNumberFormat="1" applyFont="1" applyFill="1" applyBorder="1" applyAlignment="1">
      <alignment horizontal="center" vertical="center"/>
    </xf>
    <xf numFmtId="9" fontId="17" fillId="0" borderId="0" xfId="0" applyNumberFormat="1" applyFont="1" applyBorder="1" applyAlignment="1">
      <alignment horizontal="center" vertical="center"/>
    </xf>
    <xf numFmtId="9" fontId="17" fillId="0" borderId="0" xfId="96" applyNumberFormat="1" applyFont="1" applyFill="1" applyBorder="1" applyAlignment="1" applyProtection="1">
      <alignment horizontal="center" vertical="center" wrapText="1"/>
      <protection/>
    </xf>
    <xf numFmtId="9" fontId="18" fillId="0" borderId="0" xfId="0" applyNumberFormat="1" applyFont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" fontId="9" fillId="0" borderId="10" xfId="96" applyNumberFormat="1" applyFont="1" applyFill="1" applyBorder="1" applyAlignment="1" applyProtection="1">
      <alignment horizontal="center" vertical="center" wrapText="1"/>
      <protection/>
    </xf>
    <xf numFmtId="3" fontId="9" fillId="0" borderId="10" xfId="96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9" fillId="0" borderId="0" xfId="0" applyNumberFormat="1" applyFont="1" applyFill="1" applyBorder="1" applyAlignment="1" applyProtection="1">
      <alignment horizontal="center" vertical="center" wrapText="1"/>
      <protection/>
    </xf>
    <xf numFmtId="1" fontId="10" fillId="0" borderId="0" xfId="0" applyNumberFormat="1" applyFont="1" applyBorder="1" applyAlignment="1">
      <alignment horizontal="center" vertical="center"/>
    </xf>
    <xf numFmtId="1" fontId="9" fillId="0" borderId="0" xfId="96" applyNumberFormat="1" applyFont="1" applyFill="1" applyBorder="1" applyAlignment="1" applyProtection="1">
      <alignment horizontal="center" vertical="center" wrapText="1"/>
      <protection/>
    </xf>
    <xf numFmtId="0" fontId="16" fillId="0" borderId="0" xfId="98" applyFont="1" applyBorder="1" applyAlignment="1">
      <alignment horizontal="center" vertical="center"/>
      <protection/>
    </xf>
    <xf numFmtId="1" fontId="9" fillId="0" borderId="13" xfId="96" applyNumberFormat="1" applyFont="1" applyFill="1" applyBorder="1" applyAlignment="1" applyProtection="1">
      <alignment horizontal="center" vertical="center" wrapText="1"/>
      <protection/>
    </xf>
    <xf numFmtId="3" fontId="9" fillId="0" borderId="13" xfId="96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3" fontId="9" fillId="0" borderId="0" xfId="96" applyNumberFormat="1" applyFont="1" applyFill="1" applyBorder="1" applyAlignment="1" applyProtection="1">
      <alignment horizontal="center" vertical="center" wrapText="1"/>
      <protection/>
    </xf>
    <xf numFmtId="0" fontId="10" fillId="0" borderId="0" xfId="96" applyFont="1" applyFill="1" applyBorder="1" applyAlignment="1" applyProtection="1">
      <alignment horizontal="center" vertical="center" wrapText="1"/>
      <protection/>
    </xf>
    <xf numFmtId="164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104" fillId="0" borderId="0" xfId="0" applyFont="1" applyBorder="1" applyAlignment="1">
      <alignment horizontal="center" vertical="center"/>
    </xf>
    <xf numFmtId="164" fontId="10" fillId="0" borderId="0" xfId="96" applyNumberFormat="1" applyFont="1" applyFill="1" applyBorder="1" applyAlignment="1" applyProtection="1">
      <alignment horizontal="center" vertical="center" wrapText="1"/>
      <protection/>
    </xf>
    <xf numFmtId="2" fontId="9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>
      <alignment horizontal="center" vertical="center"/>
    </xf>
    <xf numFmtId="0" fontId="24" fillId="0" borderId="0" xfId="98" applyFont="1" applyFill="1" applyBorder="1" applyAlignment="1">
      <alignment horizontal="center" vertical="center"/>
      <protection/>
    </xf>
    <xf numFmtId="0" fontId="16" fillId="0" borderId="10" xfId="98" applyFont="1" applyFill="1" applyBorder="1" applyAlignment="1">
      <alignment horizontal="center" vertical="center" wrapText="1"/>
      <protection/>
    </xf>
    <xf numFmtId="0" fontId="16" fillId="0" borderId="0" xfId="98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7" fillId="33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Font="1" applyBorder="1" applyAlignment="1">
      <alignment horizontal="center" vertical="center"/>
    </xf>
    <xf numFmtId="0" fontId="16" fillId="0" borderId="14" xfId="98" applyFont="1" applyFill="1" applyBorder="1" applyAlignment="1">
      <alignment horizontal="center" vertical="center" wrapText="1"/>
      <protection/>
    </xf>
    <xf numFmtId="0" fontId="23" fillId="0" borderId="13" xfId="0" applyFont="1" applyBorder="1" applyAlignment="1">
      <alignment horizontal="center" vertical="center"/>
    </xf>
    <xf numFmtId="0" fontId="16" fillId="0" borderId="13" xfId="98" applyFont="1" applyFill="1" applyBorder="1" applyAlignment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34" borderId="14" xfId="0" applyNumberFormat="1" applyFont="1" applyFill="1" applyBorder="1" applyAlignment="1" applyProtection="1">
      <alignment horizontal="center" vertical="center" wrapText="1"/>
      <protection/>
    </xf>
    <xf numFmtId="0" fontId="7" fillId="35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7" fillId="36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34" borderId="0" xfId="0" applyNumberFormat="1" applyFont="1" applyFill="1" applyBorder="1" applyAlignment="1" applyProtection="1">
      <alignment horizontal="center" vertical="center" wrapText="1"/>
      <protection/>
    </xf>
    <xf numFmtId="0" fontId="7" fillId="35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36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10" fillId="0" borderId="10" xfId="96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 applyProtection="1">
      <alignment horizontal="center" vertical="center" wrapText="1"/>
      <protection/>
    </xf>
    <xf numFmtId="1" fontId="10" fillId="0" borderId="10" xfId="0" applyNumberFormat="1" applyFont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16" fillId="0" borderId="10" xfId="98" applyFont="1" applyBorder="1" applyAlignment="1">
      <alignment horizontal="center" vertical="center"/>
      <protection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9" fontId="21" fillId="0" borderId="0" xfId="0" applyNumberFormat="1" applyFont="1" applyAlignment="1">
      <alignment horizontal="center" vertical="center"/>
    </xf>
    <xf numFmtId="9" fontId="20" fillId="0" borderId="0" xfId="0" applyNumberFormat="1" applyFon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05" fillId="0" borderId="10" xfId="0" applyFont="1" applyBorder="1" applyAlignment="1">
      <alignment horizontal="center" vertical="center"/>
    </xf>
    <xf numFmtId="1" fontId="16" fillId="0" borderId="10" xfId="90" applyNumberFormat="1" applyFont="1" applyFill="1" applyBorder="1" applyAlignment="1">
      <alignment horizontal="center" wrapText="1"/>
      <protection/>
    </xf>
    <xf numFmtId="1" fontId="11" fillId="0" borderId="10" xfId="90" applyNumberFormat="1" applyFont="1" applyFill="1" applyBorder="1" applyAlignment="1">
      <alignment horizont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1" fontId="10" fillId="0" borderId="10" xfId="0" applyNumberFormat="1" applyFont="1" applyFill="1" applyBorder="1" applyAlignment="1">
      <alignment horizontal="center" vertical="center"/>
    </xf>
    <xf numFmtId="0" fontId="16" fillId="0" borderId="0" xfId="99" applyFont="1" applyBorder="1" applyAlignment="1">
      <alignment vertical="center"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6" fillId="0" borderId="15" xfId="99" applyFont="1" applyBorder="1" applyAlignment="1">
      <alignment vertical="center"/>
      <protection/>
    </xf>
    <xf numFmtId="0" fontId="105" fillId="0" borderId="0" xfId="0" applyFont="1" applyBorder="1" applyAlignment="1">
      <alignment horizontal="center" vertical="center"/>
    </xf>
    <xf numFmtId="0" fontId="105" fillId="0" borderId="0" xfId="0" applyFont="1" applyFill="1" applyBorder="1" applyAlignment="1">
      <alignment horizontal="center" vertical="center"/>
    </xf>
    <xf numFmtId="0" fontId="104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105" fillId="0" borderId="10" xfId="0" applyFont="1" applyBorder="1" applyAlignment="1">
      <alignment/>
    </xf>
    <xf numFmtId="0" fontId="16" fillId="0" borderId="10" xfId="0" applyNumberFormat="1" applyFont="1" applyFill="1" applyBorder="1" applyAlignment="1">
      <alignment horizontal="left" wrapText="1"/>
    </xf>
    <xf numFmtId="9" fontId="0" fillId="0" borderId="0" xfId="0" applyNumberFormat="1" applyAlignment="1">
      <alignment/>
    </xf>
    <xf numFmtId="9" fontId="1" fillId="0" borderId="0" xfId="0" applyNumberFormat="1" applyFont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/>
    </xf>
    <xf numFmtId="0" fontId="106" fillId="0" borderId="0" xfId="0" applyFont="1" applyAlignment="1">
      <alignment/>
    </xf>
    <xf numFmtId="0" fontId="106" fillId="0" borderId="0" xfId="0" applyFont="1" applyAlignment="1">
      <alignment horizontal="center" vertical="center"/>
    </xf>
    <xf numFmtId="0" fontId="106" fillId="0" borderId="0" xfId="0" applyFont="1" applyFill="1" applyAlignment="1">
      <alignment horizontal="center" vertical="center"/>
    </xf>
    <xf numFmtId="0" fontId="106" fillId="0" borderId="0" xfId="0" applyFont="1" applyBorder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0" fontId="105" fillId="0" borderId="14" xfId="0" applyFont="1" applyBorder="1" applyAlignment="1">
      <alignment/>
    </xf>
    <xf numFmtId="49" fontId="0" fillId="0" borderId="0" xfId="0" applyNumberFormat="1" applyAlignment="1">
      <alignment horizontal="center" wrapText="1"/>
    </xf>
    <xf numFmtId="0" fontId="106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6" fillId="0" borderId="0" xfId="0" applyFont="1" applyBorder="1" applyAlignment="1">
      <alignment/>
    </xf>
    <xf numFmtId="9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9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05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72" fillId="0" borderId="10" xfId="0" applyFont="1" applyFill="1" applyBorder="1" applyAlignment="1">
      <alignment horizontal="left" vertical="center"/>
    </xf>
    <xf numFmtId="0" fontId="72" fillId="0" borderId="10" xfId="0" applyFont="1" applyBorder="1" applyAlignment="1">
      <alignment horizontal="left" vertical="center"/>
    </xf>
    <xf numFmtId="0" fontId="88" fillId="0" borderId="0" xfId="0" applyFont="1" applyBorder="1" applyAlignment="1">
      <alignment vertical="center" wrapText="1"/>
    </xf>
    <xf numFmtId="9" fontId="0" fillId="0" borderId="0" xfId="0" applyNumberFormat="1" applyFill="1" applyBorder="1" applyAlignment="1">
      <alignment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105" fillId="0" borderId="10" xfId="0" applyFont="1" applyBorder="1" applyAlignment="1">
      <alignment/>
    </xf>
    <xf numFmtId="1" fontId="16" fillId="0" borderId="10" xfId="90" applyNumberFormat="1" applyFont="1" applyFill="1" applyBorder="1" applyAlignment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0" xfId="96" applyFont="1" applyFill="1" applyBorder="1" applyAlignment="1" applyProtection="1">
      <alignment horizontal="center" vertical="center"/>
      <protection/>
    </xf>
    <xf numFmtId="1" fontId="11" fillId="0" borderId="10" xfId="90" applyNumberFormat="1" applyFont="1" applyFill="1" applyBorder="1" applyAlignment="1">
      <alignment horizontal="center"/>
      <protection/>
    </xf>
    <xf numFmtId="1" fontId="16" fillId="0" borderId="10" xfId="90" applyNumberFormat="1" applyFont="1" applyBorder="1" applyAlignment="1">
      <alignment horizontal="center" vertical="center"/>
      <protection/>
    </xf>
    <xf numFmtId="9" fontId="0" fillId="0" borderId="0" xfId="0" applyNumberFormat="1" applyBorder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1" fontId="9" fillId="0" borderId="10" xfId="0" applyNumberFormat="1" applyFont="1" applyFill="1" applyBorder="1" applyAlignment="1" applyProtection="1">
      <alignment horizontal="center" vertical="center"/>
      <protection/>
    </xf>
    <xf numFmtId="1" fontId="9" fillId="0" borderId="10" xfId="96" applyNumberFormat="1" applyFont="1" applyFill="1" applyBorder="1" applyAlignment="1" applyProtection="1">
      <alignment horizontal="center" vertical="center"/>
      <protection/>
    </xf>
    <xf numFmtId="3" fontId="9" fillId="0" borderId="10" xfId="9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5" fillId="0" borderId="10" xfId="0" applyFont="1" applyBorder="1" applyAlignment="1">
      <alignment horizontal="left" vertical="center"/>
    </xf>
    <xf numFmtId="0" fontId="26" fillId="0" borderId="10" xfId="94" applyNumberFormat="1" applyFont="1" applyFill="1" applyBorder="1" applyAlignment="1">
      <alignment horizontal="left" wrapText="1"/>
      <protection/>
    </xf>
    <xf numFmtId="0" fontId="26" fillId="0" borderId="10" xfId="94" applyFont="1" applyFill="1" applyBorder="1">
      <alignment/>
      <protection/>
    </xf>
    <xf numFmtId="0" fontId="10" fillId="0" borderId="14" xfId="0" applyFont="1" applyFill="1" applyBorder="1" applyAlignment="1">
      <alignment horizontal="center" vertical="center"/>
    </xf>
    <xf numFmtId="1" fontId="27" fillId="0" borderId="17" xfId="0" applyNumberFormat="1" applyFont="1" applyBorder="1" applyAlignment="1">
      <alignment horizontal="center" wrapText="1"/>
    </xf>
    <xf numFmtId="1" fontId="27" fillId="0" borderId="18" xfId="0" applyNumberFormat="1" applyFont="1" applyBorder="1" applyAlignment="1">
      <alignment horizontal="center" wrapText="1"/>
    </xf>
    <xf numFmtId="2" fontId="9" fillId="0" borderId="14" xfId="0" applyNumberFormat="1" applyFont="1" applyFill="1" applyBorder="1" applyAlignment="1">
      <alignment horizontal="center" vertical="center"/>
    </xf>
    <xf numFmtId="0" fontId="10" fillId="0" borderId="14" xfId="96" applyFont="1" applyFill="1" applyBorder="1" applyAlignment="1" applyProtection="1">
      <alignment horizontal="center" vertical="center" wrapText="1"/>
      <protection/>
    </xf>
    <xf numFmtId="1" fontId="10" fillId="0" borderId="14" xfId="0" applyNumberFormat="1" applyFont="1" applyBorder="1" applyAlignment="1">
      <alignment horizontal="center" vertical="center"/>
    </xf>
    <xf numFmtId="165" fontId="9" fillId="0" borderId="14" xfId="0" applyNumberFormat="1" applyFont="1" applyFill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horizontal="center" vertical="center"/>
    </xf>
    <xf numFmtId="0" fontId="16" fillId="0" borderId="10" xfId="99" applyFont="1" applyBorder="1" applyAlignment="1">
      <alignment horizontal="center" vertical="center"/>
      <protection/>
    </xf>
    <xf numFmtId="0" fontId="107" fillId="0" borderId="10" xfId="0" applyFont="1" applyBorder="1" applyAlignment="1">
      <alignment/>
    </xf>
    <xf numFmtId="0" fontId="88" fillId="0" borderId="10" xfId="0" applyFont="1" applyBorder="1" applyAlignment="1">
      <alignment horizontal="center" vertical="center" wrapText="1"/>
    </xf>
    <xf numFmtId="1" fontId="11" fillId="0" borderId="19" xfId="90" applyNumberFormat="1" applyFont="1" applyFill="1" applyBorder="1" applyAlignment="1">
      <alignment horizontal="center" wrapText="1"/>
      <protection/>
    </xf>
    <xf numFmtId="1" fontId="11" fillId="0" borderId="20" xfId="90" applyNumberFormat="1" applyFont="1" applyFill="1" applyBorder="1" applyAlignment="1">
      <alignment horizontal="center" wrapText="1"/>
      <protection/>
    </xf>
    <xf numFmtId="49" fontId="27" fillId="0" borderId="17" xfId="0" applyNumberFormat="1" applyFont="1" applyBorder="1" applyAlignment="1">
      <alignment horizontal="left" wrapText="1"/>
    </xf>
    <xf numFmtId="1" fontId="108" fillId="0" borderId="10" xfId="96" applyNumberFormat="1" applyFont="1" applyFill="1" applyBorder="1" applyAlignment="1" applyProtection="1">
      <alignment horizontal="center" vertical="center" wrapText="1"/>
      <protection/>
    </xf>
    <xf numFmtId="0" fontId="109" fillId="0" borderId="10" xfId="0" applyFont="1" applyFill="1" applyBorder="1" applyAlignment="1">
      <alignment horizontal="center" vertical="center"/>
    </xf>
    <xf numFmtId="3" fontId="108" fillId="0" borderId="10" xfId="96" applyNumberFormat="1" applyFont="1" applyFill="1" applyBorder="1" applyAlignment="1" applyProtection="1">
      <alignment horizontal="center" vertical="center" wrapText="1"/>
      <protection/>
    </xf>
    <xf numFmtId="1" fontId="108" fillId="0" borderId="10" xfId="0" applyNumberFormat="1" applyFont="1" applyFill="1" applyBorder="1" applyAlignment="1" applyProtection="1">
      <alignment horizontal="center" vertical="center" wrapText="1"/>
      <protection/>
    </xf>
    <xf numFmtId="0" fontId="100" fillId="0" borderId="0" xfId="0" applyFont="1" applyAlignment="1">
      <alignment horizontal="center" vertical="center"/>
    </xf>
    <xf numFmtId="10" fontId="19" fillId="0" borderId="10" xfId="0" applyNumberFormat="1" applyFont="1" applyFill="1" applyBorder="1" applyAlignment="1" applyProtection="1">
      <alignment horizontal="center" vertical="center" wrapText="1"/>
      <protection/>
    </xf>
    <xf numFmtId="9" fontId="0" fillId="0" borderId="0" xfId="0" applyNumberFormat="1" applyAlignment="1">
      <alignment horizontal="left"/>
    </xf>
    <xf numFmtId="49" fontId="27" fillId="0" borderId="21" xfId="0" applyNumberFormat="1" applyFont="1" applyBorder="1" applyAlignment="1">
      <alignment horizontal="left" wrapText="1"/>
    </xf>
    <xf numFmtId="49" fontId="27" fillId="0" borderId="10" xfId="0" applyNumberFormat="1" applyFont="1" applyBorder="1" applyAlignment="1">
      <alignment horizontal="left" wrapText="1"/>
    </xf>
    <xf numFmtId="0" fontId="25" fillId="0" borderId="21" xfId="94" applyNumberFormat="1" applyFont="1" applyFill="1" applyBorder="1" applyAlignment="1">
      <alignment horizontal="left" vertical="center" wrapText="1"/>
      <protection/>
    </xf>
    <xf numFmtId="9" fontId="1" fillId="0" borderId="14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72" fillId="0" borderId="21" xfId="0" applyFont="1" applyBorder="1" applyAlignment="1">
      <alignment horizontal="left" vertical="center"/>
    </xf>
    <xf numFmtId="9" fontId="72" fillId="0" borderId="0" xfId="0" applyNumberFormat="1" applyFont="1" applyBorder="1" applyAlignment="1">
      <alignment vertical="center" wrapText="1"/>
    </xf>
    <xf numFmtId="9" fontId="0" fillId="0" borderId="0" xfId="0" applyNumberFormat="1" applyFont="1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96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center" vertical="center"/>
    </xf>
    <xf numFmtId="10" fontId="16" fillId="0" borderId="10" xfId="0" applyNumberFormat="1" applyFont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65" fontId="16" fillId="0" borderId="10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9" fontId="28" fillId="0" borderId="10" xfId="0" applyNumberFormat="1" applyFont="1" applyBorder="1" applyAlignment="1">
      <alignment horizontal="center" vertical="center"/>
    </xf>
    <xf numFmtId="9" fontId="28" fillId="0" borderId="0" xfId="0" applyNumberFormat="1" applyFont="1" applyBorder="1" applyAlignment="1">
      <alignment horizontal="center" vertical="center"/>
    </xf>
    <xf numFmtId="9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49" fontId="27" fillId="0" borderId="14" xfId="0" applyNumberFormat="1" applyFont="1" applyBorder="1" applyAlignment="1">
      <alignment horizontal="left" wrapText="1"/>
    </xf>
    <xf numFmtId="0" fontId="9" fillId="0" borderId="21" xfId="0" applyNumberFormat="1" applyFont="1" applyFill="1" applyBorder="1" applyAlignment="1" applyProtection="1">
      <alignment horizontal="left" vertical="center" wrapText="1"/>
      <protection/>
    </xf>
    <xf numFmtId="0" fontId="105" fillId="0" borderId="21" xfId="0" applyFont="1" applyBorder="1" applyAlignment="1">
      <alignment/>
    </xf>
    <xf numFmtId="49" fontId="27" fillId="0" borderId="18" xfId="0" applyNumberFormat="1" applyFont="1" applyBorder="1" applyAlignment="1">
      <alignment horizontal="left" wrapText="1"/>
    </xf>
    <xf numFmtId="1" fontId="27" fillId="0" borderId="14" xfId="0" applyNumberFormat="1" applyFont="1" applyBorder="1" applyAlignment="1">
      <alignment horizontal="center" wrapText="1"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4" xfId="96" applyFont="1" applyFill="1" applyBorder="1" applyAlignment="1" applyProtection="1">
      <alignment horizontal="center" vertical="center"/>
      <protection/>
    </xf>
    <xf numFmtId="0" fontId="104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0" fontId="9" fillId="0" borderId="14" xfId="0" applyNumberFormat="1" applyFont="1" applyBorder="1" applyAlignment="1">
      <alignment horizontal="center" vertical="center"/>
    </xf>
    <xf numFmtId="1" fontId="11" fillId="0" borderId="14" xfId="90" applyNumberFormat="1" applyFont="1" applyFill="1" applyBorder="1" applyAlignment="1">
      <alignment horizontal="center"/>
      <protection/>
    </xf>
    <xf numFmtId="1" fontId="9" fillId="0" borderId="14" xfId="0" applyNumberFormat="1" applyFont="1" applyFill="1" applyBorder="1" applyAlignment="1" applyProtection="1">
      <alignment horizontal="center" vertical="center"/>
      <protection/>
    </xf>
    <xf numFmtId="1" fontId="11" fillId="0" borderId="14" xfId="90" applyNumberFormat="1" applyFont="1" applyFill="1" applyBorder="1" applyAlignment="1">
      <alignment horizontal="center" wrapText="1"/>
      <protection/>
    </xf>
    <xf numFmtId="1" fontId="10" fillId="0" borderId="14" xfId="0" applyNumberFormat="1" applyFont="1" applyFill="1" applyBorder="1" applyAlignment="1">
      <alignment horizontal="center" vertical="center"/>
    </xf>
    <xf numFmtId="0" fontId="19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Font="1" applyFill="1" applyBorder="1" applyAlignment="1">
      <alignment horizontal="center" vertical="center"/>
    </xf>
    <xf numFmtId="0" fontId="10" fillId="0" borderId="19" xfId="96" applyFont="1" applyFill="1" applyBorder="1" applyAlignment="1" applyProtection="1">
      <alignment horizontal="center" vertical="center" wrapText="1"/>
      <protection/>
    </xf>
    <xf numFmtId="164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/>
    </xf>
    <xf numFmtId="0" fontId="16" fillId="0" borderId="19" xfId="99" applyFont="1" applyBorder="1" applyAlignment="1">
      <alignment vertical="center"/>
      <protection/>
    </xf>
    <xf numFmtId="0" fontId="105" fillId="0" borderId="19" xfId="0" applyFont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1" fontId="9" fillId="0" borderId="19" xfId="0" applyNumberFormat="1" applyFont="1" applyFill="1" applyBorder="1" applyAlignment="1" applyProtection="1">
      <alignment horizontal="center" vertical="center" wrapText="1"/>
      <protection/>
    </xf>
    <xf numFmtId="1" fontId="10" fillId="0" borderId="19" xfId="0" applyNumberFormat="1" applyFont="1" applyBorder="1" applyAlignment="1">
      <alignment horizontal="center" vertical="center"/>
    </xf>
    <xf numFmtId="165" fontId="9" fillId="0" borderId="19" xfId="0" applyNumberFormat="1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/>
    </xf>
    <xf numFmtId="1" fontId="106" fillId="0" borderId="10" xfId="0" applyNumberFormat="1" applyFont="1" applyBorder="1" applyAlignment="1">
      <alignment horizontal="center" vertical="center"/>
    </xf>
    <xf numFmtId="9" fontId="106" fillId="0" borderId="10" xfId="0" applyNumberFormat="1" applyFont="1" applyBorder="1" applyAlignment="1">
      <alignment horizontal="center" vertical="center"/>
    </xf>
    <xf numFmtId="1" fontId="106" fillId="0" borderId="10" xfId="0" applyNumberFormat="1" applyFont="1" applyBorder="1" applyAlignment="1">
      <alignment horizontal="center"/>
    </xf>
    <xf numFmtId="9" fontId="24" fillId="0" borderId="10" xfId="0" applyNumberFormat="1" applyFont="1" applyBorder="1" applyAlignment="1">
      <alignment horizontal="center" vertical="center"/>
    </xf>
    <xf numFmtId="0" fontId="106" fillId="0" borderId="10" xfId="0" applyFont="1" applyBorder="1" applyAlignment="1">
      <alignment horizontal="center" vertical="center"/>
    </xf>
    <xf numFmtId="0" fontId="106" fillId="0" borderId="10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wrapText="1"/>
    </xf>
    <xf numFmtId="0" fontId="16" fillId="0" borderId="0" xfId="99" applyFont="1" applyBorder="1" applyAlignment="1">
      <alignment horizontal="left" vertical="center"/>
      <protection/>
    </xf>
    <xf numFmtId="0" fontId="0" fillId="0" borderId="10" xfId="0" applyFill="1" applyBorder="1" applyAlignment="1">
      <alignment horizontal="center"/>
    </xf>
    <xf numFmtId="0" fontId="2" fillId="34" borderId="24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</cellXfs>
  <cellStyles count="10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Hyperlink" xfId="51"/>
    <cellStyle name="Hyperlink 2" xfId="52"/>
    <cellStyle name="Hyperlink 2 2" xfId="53"/>
    <cellStyle name="Акцент1" xfId="54"/>
    <cellStyle name="Акцент1 2" xfId="55"/>
    <cellStyle name="Акцент2" xfId="56"/>
    <cellStyle name="Акцент2 2" xfId="57"/>
    <cellStyle name="Акцент3" xfId="58"/>
    <cellStyle name="Акцент3 2" xfId="59"/>
    <cellStyle name="Акцент4" xfId="60"/>
    <cellStyle name="Акцент4 2" xfId="61"/>
    <cellStyle name="Акцент5" xfId="62"/>
    <cellStyle name="Акцент5 2" xfId="63"/>
    <cellStyle name="Акцент6" xfId="64"/>
    <cellStyle name="Акцент6 2" xfId="65"/>
    <cellStyle name="Ввод " xfId="66"/>
    <cellStyle name="Ввод  2" xfId="67"/>
    <cellStyle name="Вывод" xfId="68"/>
    <cellStyle name="Вывод 2" xfId="69"/>
    <cellStyle name="Вычисление" xfId="70"/>
    <cellStyle name="Вычисление 2" xfId="71"/>
    <cellStyle name="Hyperlink" xfId="72"/>
    <cellStyle name="Currency" xfId="73"/>
    <cellStyle name="Currency [0]" xfId="74"/>
    <cellStyle name="Заголовок 1" xfId="75"/>
    <cellStyle name="Заголовок 1 2" xfId="76"/>
    <cellStyle name="Заголовок 2" xfId="77"/>
    <cellStyle name="Заголовок 2 2" xfId="78"/>
    <cellStyle name="Заголовок 3" xfId="79"/>
    <cellStyle name="Заголовок 3 2" xfId="80"/>
    <cellStyle name="Заголовок 4" xfId="81"/>
    <cellStyle name="Заголовок 4 2" xfId="82"/>
    <cellStyle name="Итог" xfId="83"/>
    <cellStyle name="Итог 2" xfId="84"/>
    <cellStyle name="Контрольная ячейка" xfId="85"/>
    <cellStyle name="Контрольная ячейка 2" xfId="86"/>
    <cellStyle name="Название" xfId="87"/>
    <cellStyle name="Нейтральный" xfId="88"/>
    <cellStyle name="Нейтральный 2" xfId="89"/>
    <cellStyle name="Обычный 2" xfId="90"/>
    <cellStyle name="Обычный 3" xfId="91"/>
    <cellStyle name="Обычный 4" xfId="92"/>
    <cellStyle name="Обычный 4 2" xfId="93"/>
    <cellStyle name="Обычный 6" xfId="94"/>
    <cellStyle name="Обычный 7" xfId="95"/>
    <cellStyle name="Обычный_Лист1_1" xfId="96"/>
    <cellStyle name="Обычный_Лист1_2" xfId="97"/>
    <cellStyle name="Обычный_Лист1_3" xfId="98"/>
    <cellStyle name="Обычный_Лист1_4" xfId="99"/>
    <cellStyle name="Followed Hyperlink" xfId="100"/>
    <cellStyle name="Плохой" xfId="101"/>
    <cellStyle name="Плохой 2" xfId="102"/>
    <cellStyle name="Пояснение" xfId="103"/>
    <cellStyle name="Пояснение 2" xfId="104"/>
    <cellStyle name="Примечание" xfId="105"/>
    <cellStyle name="Примечание 2" xfId="106"/>
    <cellStyle name="Примечание 3" xfId="107"/>
    <cellStyle name="Percent" xfId="108"/>
    <cellStyle name="Связанная ячейка" xfId="109"/>
    <cellStyle name="Связанная ячейка 2" xfId="110"/>
    <cellStyle name="Текст предупреждения" xfId="111"/>
    <cellStyle name="Текст предупреждения 2" xfId="112"/>
    <cellStyle name="Comma" xfId="113"/>
    <cellStyle name="Comma [0]" xfId="114"/>
    <cellStyle name="Хороший" xfId="115"/>
    <cellStyle name="Хороший 2" xfId="11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178"/>
      <c:depthPercent val="100"/>
      <c:rAngAx val="1"/>
    </c:view3D>
    <c:plotArea>
      <c:layout/>
      <c:pie3DChart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0" u="none" baseline="0">
                        <a:solidFill>
                          <a:srgbClr val="000000"/>
                        </a:solidFill>
                      </a:rPr>
                      <a:t>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Лист1!$C$118:$H$118</c:f>
            </c:numRef>
          </c:cat>
          <c:val>
            <c:numRef>
              <c:f>Лист1!$C$119:$H$119</c:f>
            </c:numRef>
          </c:val>
        </c:ser>
        <c:firstSliceAng val="178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Процентная информационная наполняемость программного комплекса электронных журналов и дневников ПВО</a:t>
            </a:r>
          </a:p>
        </c:rich>
      </c:tx>
      <c:layout>
        <c:manualLayout>
          <c:xMode val="factor"/>
          <c:yMode val="factor"/>
          <c:x val="-0.0007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845"/>
          <c:w val="0.98625"/>
          <c:h val="0.8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ПВО!$B$17</c:f>
              <c:strCache>
                <c:ptCount val="1"/>
                <c:pt idx="0">
                  <c:v>март 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ПВО!$A$34:$A$47</c:f>
              <c:strCache/>
            </c:strRef>
          </c:cat>
          <c:val>
            <c:numRef>
              <c:f>ПВО!$B$34:$B$47</c:f>
              <c:numCache/>
            </c:numRef>
          </c:val>
        </c:ser>
        <c:ser>
          <c:idx val="1"/>
          <c:order val="1"/>
          <c:tx>
            <c:strRef>
              <c:f>ПВО!$C$17</c:f>
              <c:strCache>
                <c:ptCount val="1"/>
                <c:pt idx="0">
                  <c:v>май 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ПВО!$A$34:$A$47</c:f>
              <c:strCache/>
            </c:strRef>
          </c:cat>
          <c:val>
            <c:numRef>
              <c:f>ПВО!$C$34:$C$47</c:f>
              <c:numCache/>
            </c:numRef>
          </c:val>
        </c:ser>
        <c:axId val="54791948"/>
        <c:axId val="23365485"/>
      </c:barChart>
      <c:catAx>
        <c:axId val="54791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365485"/>
        <c:crosses val="autoZero"/>
        <c:auto val="1"/>
        <c:lblOffset val="100"/>
        <c:tickLblSkip val="1"/>
        <c:noMultiLvlLbl val="0"/>
      </c:catAx>
      <c:valAx>
        <c:axId val="233654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919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025"/>
          <c:y val="0.95025"/>
          <c:w val="0.19575"/>
          <c:h val="0.0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Процентная информационная наполняемость программного комплекса электронных журналов и дневников ПВО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08725"/>
          <c:w val="0.9855"/>
          <c:h val="0.8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ПВО!$B$17</c:f>
              <c:strCache>
                <c:ptCount val="1"/>
                <c:pt idx="0">
                  <c:v>март 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ПВО!$A$18:$A$33</c:f>
              <c:strCache/>
            </c:strRef>
          </c:cat>
          <c:val>
            <c:numRef>
              <c:f>ПВО!$B$18:$B$33</c:f>
              <c:numCache/>
            </c:numRef>
          </c:val>
        </c:ser>
        <c:ser>
          <c:idx val="1"/>
          <c:order val="1"/>
          <c:tx>
            <c:strRef>
              <c:f>ПВО!$C$17</c:f>
              <c:strCache>
                <c:ptCount val="1"/>
                <c:pt idx="0">
                  <c:v>май 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ПВО!$A$18:$A$33</c:f>
              <c:strCache/>
            </c:strRef>
          </c:cat>
          <c:val>
            <c:numRef>
              <c:f>ПВО!$C$18:$C$33</c:f>
              <c:numCache/>
            </c:numRef>
          </c:val>
        </c:ser>
        <c:axId val="8962774"/>
        <c:axId val="13556103"/>
      </c:barChart>
      <c:catAx>
        <c:axId val="8962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556103"/>
        <c:crosses val="autoZero"/>
        <c:auto val="1"/>
        <c:lblOffset val="100"/>
        <c:tickLblSkip val="1"/>
        <c:noMultiLvlLbl val="0"/>
      </c:catAx>
      <c:valAx>
        <c:axId val="135561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627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1"/>
          <c:y val="0.94875"/>
          <c:w val="0.19575"/>
          <c:h val="0.0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1125"/>
          <c:w val="0.9775"/>
          <c:h val="0.92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ЦВО!$B$2</c:f>
              <c:strCache>
                <c:ptCount val="1"/>
                <c:pt idx="0">
                  <c:v>март 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ЦВО!$A$3:$A$7</c:f>
              <c:strCache/>
            </c:strRef>
          </c:cat>
          <c:val>
            <c:numRef>
              <c:f>ЦВО!$B$3:$B$7</c:f>
              <c:numCache/>
            </c:numRef>
          </c:val>
        </c:ser>
        <c:ser>
          <c:idx val="1"/>
          <c:order val="1"/>
          <c:tx>
            <c:strRef>
              <c:f>ЦВО!$C$2</c:f>
              <c:strCache>
                <c:ptCount val="1"/>
                <c:pt idx="0">
                  <c:v>май 2015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ЦВО!$A$3:$A$7</c:f>
              <c:strCache/>
            </c:strRef>
          </c:cat>
          <c:val>
            <c:numRef>
              <c:f>ЦВО!$C$3:$C$7</c:f>
              <c:numCache/>
            </c:numRef>
          </c:val>
        </c:ser>
        <c:axId val="54896064"/>
        <c:axId val="24302529"/>
      </c:barChart>
      <c:catAx>
        <c:axId val="54896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02529"/>
        <c:crosses val="autoZero"/>
        <c:auto val="1"/>
        <c:lblOffset val="100"/>
        <c:tickLblSkip val="1"/>
        <c:noMultiLvlLbl val="0"/>
      </c:catAx>
      <c:valAx>
        <c:axId val="243025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960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275"/>
          <c:y val="0.905"/>
          <c:w val="0.349"/>
          <c:h val="0.0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Процентная информационная наполняемость программного комплекса электронных журналов и дневников ЦВО</a:t>
            </a:r>
          </a:p>
        </c:rich>
      </c:tx>
      <c:layout>
        <c:manualLayout>
          <c:xMode val="factor"/>
          <c:yMode val="factor"/>
          <c:x val="-0.0007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07175"/>
          <c:w val="0.9855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ЦВО!$B$17</c:f>
              <c:strCache>
                <c:ptCount val="1"/>
                <c:pt idx="0">
                  <c:v>март 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ЦВО!$A$18:$A$34</c:f>
              <c:strCache/>
            </c:strRef>
          </c:cat>
          <c:val>
            <c:numRef>
              <c:f>ЦВО!$B$18:$B$34</c:f>
              <c:numCache/>
            </c:numRef>
          </c:val>
        </c:ser>
        <c:ser>
          <c:idx val="1"/>
          <c:order val="1"/>
          <c:tx>
            <c:strRef>
              <c:f>ЦВО!$C$17</c:f>
              <c:strCache>
                <c:ptCount val="1"/>
                <c:pt idx="0">
                  <c:v>май 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ЦВО!$A$18:$A$34</c:f>
              <c:strCache/>
            </c:strRef>
          </c:cat>
          <c:val>
            <c:numRef>
              <c:f>ЦВО!$C$18:$C$34</c:f>
              <c:numCache/>
            </c:numRef>
          </c:val>
        </c:ser>
        <c:axId val="17396170"/>
        <c:axId val="22347803"/>
      </c:barChart>
      <c:catAx>
        <c:axId val="17396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347803"/>
        <c:crosses val="autoZero"/>
        <c:auto val="1"/>
        <c:lblOffset val="100"/>
        <c:tickLblSkip val="1"/>
        <c:noMultiLvlLbl val="0"/>
      </c:catAx>
      <c:valAx>
        <c:axId val="223478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961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1"/>
          <c:y val="0.95775"/>
          <c:w val="0.1957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375"/>
          <c:w val="0.982"/>
          <c:h val="0.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КВО!$B$2</c:f>
              <c:strCache>
                <c:ptCount val="1"/>
                <c:pt idx="0">
                  <c:v>март 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КВО!$A$3:$A$7</c:f>
              <c:strCache/>
            </c:strRef>
          </c:cat>
          <c:val>
            <c:numRef>
              <c:f>КВО!$B$3:$B$7</c:f>
              <c:numCache/>
            </c:numRef>
          </c:val>
        </c:ser>
        <c:ser>
          <c:idx val="1"/>
          <c:order val="1"/>
          <c:tx>
            <c:strRef>
              <c:f>КВО!$C$2</c:f>
              <c:strCache>
                <c:ptCount val="1"/>
                <c:pt idx="0">
                  <c:v>май 2015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КВО!$A$3:$A$7</c:f>
              <c:strCache/>
            </c:strRef>
          </c:cat>
          <c:val>
            <c:numRef>
              <c:f>КВО!$C$3:$C$7</c:f>
              <c:numCache/>
            </c:numRef>
          </c:val>
        </c:ser>
        <c:axId val="66912500"/>
        <c:axId val="65341589"/>
      </c:barChart>
      <c:catAx>
        <c:axId val="66912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41589"/>
        <c:crosses val="autoZero"/>
        <c:auto val="1"/>
        <c:lblOffset val="100"/>
        <c:tickLblSkip val="1"/>
        <c:noMultiLvlLbl val="0"/>
      </c:catAx>
      <c:valAx>
        <c:axId val="653415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125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35"/>
          <c:y val="0.887"/>
          <c:w val="0.31025"/>
          <c:h val="0.09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Процентная информационная наполняемость программного комплекса электронных журналов и дневников КВО</a:t>
            </a:r>
          </a:p>
        </c:rich>
      </c:tx>
      <c:layout>
        <c:manualLayout>
          <c:xMode val="factor"/>
          <c:yMode val="factor"/>
          <c:x val="-0.001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8575"/>
          <c:w val="0.9862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КВО!$B$17</c:f>
              <c:strCache>
                <c:ptCount val="1"/>
                <c:pt idx="0">
                  <c:v>март 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КВО!$A$31:$A$43</c:f>
              <c:strCache/>
            </c:strRef>
          </c:cat>
          <c:val>
            <c:numRef>
              <c:f>КВО!$B$31:$B$43</c:f>
              <c:numCache/>
            </c:numRef>
          </c:val>
        </c:ser>
        <c:ser>
          <c:idx val="1"/>
          <c:order val="1"/>
          <c:tx>
            <c:strRef>
              <c:f>КВО!$C$17</c:f>
              <c:strCache>
                <c:ptCount val="1"/>
                <c:pt idx="0">
                  <c:v>май 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КВО!$A$31:$A$43</c:f>
              <c:strCache/>
            </c:strRef>
          </c:cat>
          <c:val>
            <c:numRef>
              <c:f>КВО!$C$31:$C$43</c:f>
              <c:numCache/>
            </c:numRef>
          </c:val>
        </c:ser>
        <c:axId val="51203390"/>
        <c:axId val="58177327"/>
      </c:barChart>
      <c:catAx>
        <c:axId val="51203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177327"/>
        <c:crosses val="autoZero"/>
        <c:auto val="1"/>
        <c:lblOffset val="100"/>
        <c:tickLblSkip val="1"/>
        <c:noMultiLvlLbl val="0"/>
      </c:catAx>
      <c:valAx>
        <c:axId val="581773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033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125"/>
          <c:y val="0.9495"/>
          <c:w val="0.196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Процентная информационная наполняемость программного комплекса электронных журналов и дневников КВО</a:t>
            </a:r>
          </a:p>
        </c:rich>
      </c:tx>
      <c:layout>
        <c:manualLayout>
          <c:xMode val="factor"/>
          <c:yMode val="factor"/>
          <c:x val="-0.001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08675"/>
          <c:w val="0.9855"/>
          <c:h val="0.8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КВО!$B$17</c:f>
              <c:strCache>
                <c:ptCount val="1"/>
                <c:pt idx="0">
                  <c:v>март 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КВО!$A$18:$A$30</c:f>
              <c:strCache/>
            </c:strRef>
          </c:cat>
          <c:val>
            <c:numRef>
              <c:f>КВО!$B$18:$B$30</c:f>
              <c:numCache/>
            </c:numRef>
          </c:val>
        </c:ser>
        <c:ser>
          <c:idx val="1"/>
          <c:order val="1"/>
          <c:tx>
            <c:strRef>
              <c:f>КВО!$C$17</c:f>
              <c:strCache>
                <c:ptCount val="1"/>
                <c:pt idx="0">
                  <c:v>май 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КВО!$A$18:$A$30</c:f>
              <c:strCache/>
            </c:strRef>
          </c:cat>
          <c:val>
            <c:numRef>
              <c:f>КВО!$C$18:$C$30</c:f>
              <c:numCache/>
            </c:numRef>
          </c:val>
        </c:ser>
        <c:axId val="53833896"/>
        <c:axId val="14743017"/>
      </c:barChart>
      <c:catAx>
        <c:axId val="53833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743017"/>
        <c:crosses val="autoZero"/>
        <c:auto val="1"/>
        <c:lblOffset val="100"/>
        <c:tickLblSkip val="1"/>
        <c:noMultiLvlLbl val="0"/>
      </c:catAx>
      <c:valAx>
        <c:axId val="147430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338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125"/>
          <c:y val="0.94875"/>
          <c:w val="0.196"/>
          <c:h val="0.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Динамика информационной наполненности программного комплекса электронных журналов и дневников по г.Краснодар в 2015 году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8825"/>
          <c:w val="0.978"/>
          <c:h val="0.7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Общая!$B$2</c:f>
              <c:strCache>
                <c:ptCount val="1"/>
                <c:pt idx="0">
                  <c:v>март 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Общая!$A$3:$A$7</c:f>
              <c:strCache/>
            </c:strRef>
          </c:cat>
          <c:val>
            <c:numRef>
              <c:f>Общая!$B$3:$B$7</c:f>
              <c:numCache/>
            </c:numRef>
          </c:val>
        </c:ser>
        <c:ser>
          <c:idx val="1"/>
          <c:order val="1"/>
          <c:tx>
            <c:strRef>
              <c:f>Общая!$C$2</c:f>
              <c:strCache>
                <c:ptCount val="1"/>
                <c:pt idx="0">
                  <c:v>май 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Общая!$A$3:$A$7</c:f>
              <c:strCache/>
            </c:strRef>
          </c:cat>
          <c:val>
            <c:numRef>
              <c:f>Общая!$C$3:$C$7</c:f>
              <c:numCache/>
            </c:numRef>
          </c:val>
        </c:ser>
        <c:axId val="65578290"/>
        <c:axId val="53333699"/>
      </c:barChart>
      <c:catAx>
        <c:axId val="65578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33699"/>
        <c:crosses val="autoZero"/>
        <c:auto val="1"/>
        <c:lblOffset val="100"/>
        <c:tickLblSkip val="1"/>
        <c:noMultiLvlLbl val="0"/>
      </c:catAx>
      <c:valAx>
        <c:axId val="533336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782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325"/>
          <c:y val="0.9225"/>
          <c:w val="0.3495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Лист1!$L$122:$R$122</c:f>
            </c:numRef>
          </c:cat>
          <c:val>
            <c:numRef>
              <c:f>Лист1!$L$123:$R$123</c:f>
            </c:numRef>
          </c:val>
          <c:shape val="box"/>
        </c:ser>
        <c:shape val="box"/>
        <c:axId val="47547398"/>
        <c:axId val="25273399"/>
      </c:bar3DChart>
      <c:catAx>
        <c:axId val="475473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5273399"/>
        <c:crosses val="autoZero"/>
        <c:auto val="1"/>
        <c:lblOffset val="100"/>
        <c:tickLblSkip val="1"/>
        <c:noMultiLvlLbl val="0"/>
      </c:catAx>
      <c:valAx>
        <c:axId val="25273399"/>
        <c:scaling>
          <c:orientation val="minMax"/>
          <c:max val="1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54739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Лист1!$AB$119:$AF$119</c:f>
            </c:strRef>
          </c:cat>
          <c:val>
            <c:numRef>
              <c:f>Лист1!$AB$120:$AF$120</c:f>
            </c:numRef>
          </c:val>
          <c:shape val="box"/>
        </c:ser>
        <c:shape val="box"/>
        <c:axId val="26134000"/>
        <c:axId val="33879409"/>
      </c:bar3DChart>
      <c:catAx>
        <c:axId val="261340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3879409"/>
        <c:crosses val="autoZero"/>
        <c:auto val="1"/>
        <c:lblOffset val="100"/>
        <c:tickLblSkip val="1"/>
        <c:noMultiLvlLbl val="0"/>
      </c:catAx>
      <c:valAx>
        <c:axId val="3387940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613400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178"/>
      <c:depthPercent val="100"/>
      <c:rAngAx val="1"/>
    </c:view3D>
    <c:plotArea>
      <c:layout/>
      <c:pie3DChart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Лист1!$C$118:$G$118</c:f>
            </c:numRef>
          </c:cat>
          <c:val>
            <c:numRef>
              <c:f>Лист1!$C$119:$G$119</c:f>
            </c:numRef>
          </c:val>
        </c:ser>
        <c:firstSliceAng val="178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Лист1!$J$122:$P$122</c:f>
            </c:numRef>
          </c:cat>
          <c:val>
            <c:numRef>
              <c:f>Лист1!$J$123:$P$123</c:f>
            </c:numRef>
          </c:val>
          <c:shape val="box"/>
        </c:ser>
        <c:shape val="box"/>
        <c:axId val="36479226"/>
        <c:axId val="59877579"/>
      </c:bar3DChart>
      <c:catAx>
        <c:axId val="36479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9877579"/>
        <c:crosses val="autoZero"/>
        <c:auto val="1"/>
        <c:lblOffset val="100"/>
        <c:tickLblSkip val="1"/>
        <c:noMultiLvlLbl val="0"/>
      </c:catAx>
      <c:valAx>
        <c:axId val="59877579"/>
        <c:scaling>
          <c:orientation val="minMax"/>
          <c:max val="1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7922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Лист1!$AB$119:$AF$119</c:f>
            </c:strRef>
          </c:cat>
          <c:val>
            <c:numRef>
              <c:f>Лист1!$AB$120:$AF$120</c:f>
            </c:numRef>
          </c:val>
          <c:shape val="box"/>
        </c:ser>
        <c:shape val="box"/>
        <c:axId val="2027300"/>
        <c:axId val="18245701"/>
      </c:bar3DChart>
      <c:catAx>
        <c:axId val="2027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8245701"/>
        <c:crosses val="autoZero"/>
        <c:auto val="1"/>
        <c:lblOffset val="100"/>
        <c:tickLblSkip val="1"/>
        <c:noMultiLvlLbl val="0"/>
      </c:catAx>
      <c:valAx>
        <c:axId val="1824570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02730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09"/>
          <c:w val="0.9812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ЗВО!$B$2</c:f>
              <c:strCache>
                <c:ptCount val="1"/>
                <c:pt idx="0">
                  <c:v>март 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ЗВО!$A$3:$A$7</c:f>
              <c:strCache/>
            </c:strRef>
          </c:cat>
          <c:val>
            <c:numRef>
              <c:f>ЗВО!$B$3:$B$7</c:f>
              <c:numCache/>
            </c:numRef>
          </c:val>
        </c:ser>
        <c:ser>
          <c:idx val="1"/>
          <c:order val="1"/>
          <c:tx>
            <c:strRef>
              <c:f>ЗВО!$C$2</c:f>
              <c:strCache>
                <c:ptCount val="1"/>
                <c:pt idx="0">
                  <c:v>май 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ЗВО!$A$3:$A$7</c:f>
              <c:strCache/>
            </c:strRef>
          </c:cat>
          <c:val>
            <c:numRef>
              <c:f>ЗВО!$C$3:$C$7</c:f>
              <c:numCache/>
            </c:numRef>
          </c:val>
        </c:ser>
        <c:axId val="29993582"/>
        <c:axId val="1506783"/>
      </c:barChart>
      <c:catAx>
        <c:axId val="29993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6783"/>
        <c:crosses val="autoZero"/>
        <c:auto val="1"/>
        <c:lblOffset val="100"/>
        <c:tickLblSkip val="1"/>
        <c:noMultiLvlLbl val="0"/>
      </c:catAx>
      <c:valAx>
        <c:axId val="1506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935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425"/>
          <c:y val="0.93575"/>
          <c:w val="0.23125"/>
          <c:h val="0.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Процентная информационная наполняемость программного комплекса электронных журналов и дневников ЗВО</a:t>
            </a:r>
          </a:p>
        </c:rich>
      </c:tx>
      <c:layout>
        <c:manualLayout>
          <c:xMode val="factor"/>
          <c:yMode val="factor"/>
          <c:x val="-0.0007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14"/>
          <c:w val="0.9865"/>
          <c:h val="0.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ЗВО!$B$19</c:f>
              <c:strCache>
                <c:ptCount val="1"/>
                <c:pt idx="0">
                  <c:v>март 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ЗВО!$A$20:$A$35</c:f>
              <c:strCache/>
            </c:strRef>
          </c:cat>
          <c:val>
            <c:numRef>
              <c:f>ЗВО!$B$20:$B$35</c:f>
              <c:numCache/>
            </c:numRef>
          </c:val>
        </c:ser>
        <c:ser>
          <c:idx val="1"/>
          <c:order val="1"/>
          <c:tx>
            <c:strRef>
              <c:f>ЗВО!$C$19</c:f>
              <c:strCache>
                <c:ptCount val="1"/>
                <c:pt idx="0">
                  <c:v>май 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ЗВО!$A$20:$A$35</c:f>
              <c:strCache/>
            </c:strRef>
          </c:cat>
          <c:val>
            <c:numRef>
              <c:f>ЗВО!$C$20:$C$35</c:f>
              <c:numCache/>
            </c:numRef>
          </c:val>
        </c:ser>
        <c:axId val="13561048"/>
        <c:axId val="54940569"/>
      </c:barChart>
      <c:catAx>
        <c:axId val="13561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940569"/>
        <c:crosses val="autoZero"/>
        <c:auto val="1"/>
        <c:lblOffset val="100"/>
        <c:tickLblSkip val="1"/>
        <c:noMultiLvlLbl val="0"/>
      </c:catAx>
      <c:valAx>
        <c:axId val="549405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610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4"/>
          <c:y val="0.93775"/>
          <c:w val="0.2095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14"/>
          <c:w val="0.98225"/>
          <c:h val="0.9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ПВО!$B$2</c:f>
              <c:strCache>
                <c:ptCount val="1"/>
                <c:pt idx="0">
                  <c:v>март 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ПВО!$A$3:$A$7</c:f>
              <c:strCache/>
            </c:strRef>
          </c:cat>
          <c:val>
            <c:numRef>
              <c:f>ПВО!$B$3:$B$7</c:f>
              <c:numCache/>
            </c:numRef>
          </c:val>
        </c:ser>
        <c:ser>
          <c:idx val="1"/>
          <c:order val="1"/>
          <c:tx>
            <c:strRef>
              <c:f>ПВО!$C$2</c:f>
              <c:strCache>
                <c:ptCount val="1"/>
                <c:pt idx="0">
                  <c:v>май 2015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ПВО!$A$3:$A$7</c:f>
              <c:strCache/>
            </c:strRef>
          </c:cat>
          <c:val>
            <c:numRef>
              <c:f>ПВО!$C$3:$C$7</c:f>
              <c:numCache/>
            </c:numRef>
          </c:val>
        </c:ser>
        <c:axId val="24703074"/>
        <c:axId val="21001075"/>
      </c:barChart>
      <c:catAx>
        <c:axId val="24703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01075"/>
        <c:crosses val="autoZero"/>
        <c:auto val="1"/>
        <c:lblOffset val="100"/>
        <c:tickLblSkip val="1"/>
        <c:noMultiLvlLbl val="0"/>
      </c:catAx>
      <c:valAx>
        <c:axId val="210010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030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55"/>
          <c:y val="0.88175"/>
          <c:w val="0.3055"/>
          <c:h val="0.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120</xdr:row>
      <xdr:rowOff>47625</xdr:rowOff>
    </xdr:from>
    <xdr:to>
      <xdr:col>11</xdr:col>
      <xdr:colOff>257175</xdr:colOff>
      <xdr:row>134</xdr:row>
      <xdr:rowOff>123825</xdr:rowOff>
    </xdr:to>
    <xdr:graphicFrame>
      <xdr:nvGraphicFramePr>
        <xdr:cNvPr id="1" name="Диаграмма 1"/>
        <xdr:cNvGraphicFramePr/>
      </xdr:nvGraphicFramePr>
      <xdr:xfrm>
        <a:off x="2219325" y="24460200"/>
        <a:ext cx="4295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121</xdr:row>
      <xdr:rowOff>9525</xdr:rowOff>
    </xdr:from>
    <xdr:to>
      <xdr:col>20</xdr:col>
      <xdr:colOff>0</xdr:colOff>
      <xdr:row>135</xdr:row>
      <xdr:rowOff>85725</xdr:rowOff>
    </xdr:to>
    <xdr:graphicFrame>
      <xdr:nvGraphicFramePr>
        <xdr:cNvPr id="2" name="Диаграмма 1"/>
        <xdr:cNvGraphicFramePr/>
      </xdr:nvGraphicFramePr>
      <xdr:xfrm>
        <a:off x="8201025" y="24460200"/>
        <a:ext cx="3990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27</xdr:col>
      <xdr:colOff>0</xdr:colOff>
      <xdr:row>117</xdr:row>
      <xdr:rowOff>209550</xdr:rowOff>
    </xdr:from>
    <xdr:to>
      <xdr:col>34</xdr:col>
      <xdr:colOff>561975</xdr:colOff>
      <xdr:row>128</xdr:row>
      <xdr:rowOff>47625</xdr:rowOff>
    </xdr:to>
    <xdr:graphicFrame>
      <xdr:nvGraphicFramePr>
        <xdr:cNvPr id="3" name="Диаграмма 1"/>
        <xdr:cNvGraphicFramePr/>
      </xdr:nvGraphicFramePr>
      <xdr:xfrm>
        <a:off x="17268825" y="24460200"/>
        <a:ext cx="50482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228600</xdr:colOff>
      <xdr:row>120</xdr:row>
      <xdr:rowOff>47625</xdr:rowOff>
    </xdr:from>
    <xdr:to>
      <xdr:col>8</xdr:col>
      <xdr:colOff>28575</xdr:colOff>
      <xdr:row>134</xdr:row>
      <xdr:rowOff>123825</xdr:rowOff>
    </xdr:to>
    <xdr:graphicFrame>
      <xdr:nvGraphicFramePr>
        <xdr:cNvPr id="4" name="Диаграмма 1"/>
        <xdr:cNvGraphicFramePr/>
      </xdr:nvGraphicFramePr>
      <xdr:xfrm>
        <a:off x="228600" y="24460200"/>
        <a:ext cx="4819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571500</xdr:colOff>
      <xdr:row>118</xdr:row>
      <xdr:rowOff>19050</xdr:rowOff>
    </xdr:from>
    <xdr:to>
      <xdr:col>16</xdr:col>
      <xdr:colOff>114300</xdr:colOff>
      <xdr:row>131</xdr:row>
      <xdr:rowOff>0</xdr:rowOff>
    </xdr:to>
    <xdr:graphicFrame>
      <xdr:nvGraphicFramePr>
        <xdr:cNvPr id="5" name="Диаграмма 1"/>
        <xdr:cNvGraphicFramePr/>
      </xdr:nvGraphicFramePr>
      <xdr:xfrm>
        <a:off x="5019675" y="24460200"/>
        <a:ext cx="40195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0</xdr:colOff>
      <xdr:row>117</xdr:row>
      <xdr:rowOff>209550</xdr:rowOff>
    </xdr:from>
    <xdr:to>
      <xdr:col>32</xdr:col>
      <xdr:colOff>561975</xdr:colOff>
      <xdr:row>128</xdr:row>
      <xdr:rowOff>47625</xdr:rowOff>
    </xdr:to>
    <xdr:graphicFrame>
      <xdr:nvGraphicFramePr>
        <xdr:cNvPr id="6" name="Диаграмма 1"/>
        <xdr:cNvGraphicFramePr/>
      </xdr:nvGraphicFramePr>
      <xdr:xfrm>
        <a:off x="16611600" y="24460200"/>
        <a:ext cx="44862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1</xdr:row>
      <xdr:rowOff>95250</xdr:rowOff>
    </xdr:from>
    <xdr:to>
      <xdr:col>18</xdr:col>
      <xdr:colOff>9525</xdr:colOff>
      <xdr:row>23</xdr:row>
      <xdr:rowOff>76200</xdr:rowOff>
    </xdr:to>
    <xdr:graphicFrame>
      <xdr:nvGraphicFramePr>
        <xdr:cNvPr id="1" name="Диаграмма 1"/>
        <xdr:cNvGraphicFramePr/>
      </xdr:nvGraphicFramePr>
      <xdr:xfrm>
        <a:off x="8553450" y="276225"/>
        <a:ext cx="64293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1257300</xdr:colOff>
      <xdr:row>20</xdr:row>
      <xdr:rowOff>180975</xdr:rowOff>
    </xdr:from>
    <xdr:to>
      <xdr:col>22</xdr:col>
      <xdr:colOff>0</xdr:colOff>
      <xdr:row>46</xdr:row>
      <xdr:rowOff>0</xdr:rowOff>
    </xdr:to>
    <xdr:graphicFrame>
      <xdr:nvGraphicFramePr>
        <xdr:cNvPr id="2" name="Диаграмма 2"/>
        <xdr:cNvGraphicFramePr/>
      </xdr:nvGraphicFramePr>
      <xdr:xfrm>
        <a:off x="7496175" y="3895725"/>
        <a:ext cx="9915525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0</xdr:row>
      <xdr:rowOff>152400</xdr:rowOff>
    </xdr:from>
    <xdr:to>
      <xdr:col>19</xdr:col>
      <xdr:colOff>9525</xdr:colOff>
      <xdr:row>14</xdr:row>
      <xdr:rowOff>28575</xdr:rowOff>
    </xdr:to>
    <xdr:graphicFrame>
      <xdr:nvGraphicFramePr>
        <xdr:cNvPr id="1" name="Диаграмма 1"/>
        <xdr:cNvGraphicFramePr/>
      </xdr:nvGraphicFramePr>
      <xdr:xfrm>
        <a:off x="8029575" y="152400"/>
        <a:ext cx="64103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76200</xdr:colOff>
      <xdr:row>17</xdr:row>
      <xdr:rowOff>19050</xdr:rowOff>
    </xdr:from>
    <xdr:to>
      <xdr:col>23</xdr:col>
      <xdr:colOff>152400</xdr:colOff>
      <xdr:row>46</xdr:row>
      <xdr:rowOff>104775</xdr:rowOff>
    </xdr:to>
    <xdr:graphicFrame>
      <xdr:nvGraphicFramePr>
        <xdr:cNvPr id="2" name="Диаграмма 4"/>
        <xdr:cNvGraphicFramePr/>
      </xdr:nvGraphicFramePr>
      <xdr:xfrm>
        <a:off x="7191375" y="3543300"/>
        <a:ext cx="9829800" cy="561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552450</xdr:colOff>
      <xdr:row>48</xdr:row>
      <xdr:rowOff>190500</xdr:rowOff>
    </xdr:from>
    <xdr:to>
      <xdr:col>23</xdr:col>
      <xdr:colOff>19050</xdr:colOff>
      <xdr:row>78</xdr:row>
      <xdr:rowOff>142875</xdr:rowOff>
    </xdr:to>
    <xdr:graphicFrame>
      <xdr:nvGraphicFramePr>
        <xdr:cNvPr id="3" name="Диаграмма 4"/>
        <xdr:cNvGraphicFramePr/>
      </xdr:nvGraphicFramePr>
      <xdr:xfrm>
        <a:off x="7058025" y="9620250"/>
        <a:ext cx="9829800" cy="566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3</xdr:row>
      <xdr:rowOff>76200</xdr:rowOff>
    </xdr:from>
    <xdr:to>
      <xdr:col>8</xdr:col>
      <xdr:colOff>19050</xdr:colOff>
      <xdr:row>20</xdr:row>
      <xdr:rowOff>180975</xdr:rowOff>
    </xdr:to>
    <xdr:graphicFrame>
      <xdr:nvGraphicFramePr>
        <xdr:cNvPr id="1" name="Диаграмма 1"/>
        <xdr:cNvGraphicFramePr/>
      </xdr:nvGraphicFramePr>
      <xdr:xfrm>
        <a:off x="2838450" y="619125"/>
        <a:ext cx="55245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180975</xdr:colOff>
      <xdr:row>0</xdr:row>
      <xdr:rowOff>123825</xdr:rowOff>
    </xdr:from>
    <xdr:to>
      <xdr:col>24</xdr:col>
      <xdr:colOff>257175</xdr:colOff>
      <xdr:row>35</xdr:row>
      <xdr:rowOff>180975</xdr:rowOff>
    </xdr:to>
    <xdr:graphicFrame>
      <xdr:nvGraphicFramePr>
        <xdr:cNvPr id="2" name="Диаграмма 4"/>
        <xdr:cNvGraphicFramePr/>
      </xdr:nvGraphicFramePr>
      <xdr:xfrm>
        <a:off x="8524875" y="123825"/>
        <a:ext cx="9829800" cy="663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0</xdr:row>
      <xdr:rowOff>0</xdr:rowOff>
    </xdr:from>
    <xdr:to>
      <xdr:col>17</xdr:col>
      <xdr:colOff>333375</xdr:colOff>
      <xdr:row>13</xdr:row>
      <xdr:rowOff>171450</xdr:rowOff>
    </xdr:to>
    <xdr:graphicFrame>
      <xdr:nvGraphicFramePr>
        <xdr:cNvPr id="1" name="Диаграмма 1"/>
        <xdr:cNvGraphicFramePr/>
      </xdr:nvGraphicFramePr>
      <xdr:xfrm>
        <a:off x="7258050" y="0"/>
        <a:ext cx="62865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238125</xdr:colOff>
      <xdr:row>19</xdr:row>
      <xdr:rowOff>57150</xdr:rowOff>
    </xdr:from>
    <xdr:to>
      <xdr:col>27</xdr:col>
      <xdr:colOff>304800</xdr:colOff>
      <xdr:row>48</xdr:row>
      <xdr:rowOff>104775</xdr:rowOff>
    </xdr:to>
    <xdr:graphicFrame>
      <xdr:nvGraphicFramePr>
        <xdr:cNvPr id="2" name="Диаграмма 4"/>
        <xdr:cNvGraphicFramePr/>
      </xdr:nvGraphicFramePr>
      <xdr:xfrm>
        <a:off x="9791700" y="3962400"/>
        <a:ext cx="9820275" cy="557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28575</xdr:colOff>
      <xdr:row>50</xdr:row>
      <xdr:rowOff>28575</xdr:rowOff>
    </xdr:from>
    <xdr:to>
      <xdr:col>27</xdr:col>
      <xdr:colOff>95250</xdr:colOff>
      <xdr:row>79</xdr:row>
      <xdr:rowOff>190500</xdr:rowOff>
    </xdr:to>
    <xdr:graphicFrame>
      <xdr:nvGraphicFramePr>
        <xdr:cNvPr id="3" name="Диаграмма 4"/>
        <xdr:cNvGraphicFramePr/>
      </xdr:nvGraphicFramePr>
      <xdr:xfrm>
        <a:off x="9582150" y="9839325"/>
        <a:ext cx="9820275" cy="568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10</xdr:row>
      <xdr:rowOff>133350</xdr:rowOff>
    </xdr:from>
    <xdr:to>
      <xdr:col>14</xdr:col>
      <xdr:colOff>590550</xdr:colOff>
      <xdr:row>32</xdr:row>
      <xdr:rowOff>47625</xdr:rowOff>
    </xdr:to>
    <xdr:graphicFrame>
      <xdr:nvGraphicFramePr>
        <xdr:cNvPr id="1" name="Диаграмма 1"/>
        <xdr:cNvGraphicFramePr/>
      </xdr:nvGraphicFramePr>
      <xdr:xfrm>
        <a:off x="4600575" y="2152650"/>
        <a:ext cx="56102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51"/>
  <sheetViews>
    <sheetView zoomScale="70" zoomScaleNormal="70" zoomScalePageLayoutView="0" workbookViewId="0" topLeftCell="A1">
      <pane xSplit="2" ySplit="5" topLeftCell="AJ7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R59" sqref="AR59:AR94"/>
    </sheetView>
  </sheetViews>
  <sheetFormatPr defaultColWidth="9.140625" defaultRowHeight="15"/>
  <cols>
    <col min="1" max="1" width="4.7109375" style="0" customWidth="1"/>
    <col min="2" max="2" width="25.140625" style="5" customWidth="1"/>
    <col min="3" max="3" width="9.00390625" style="6" customWidth="1"/>
    <col min="4" max="4" width="9.00390625" style="0" customWidth="1"/>
    <col min="5" max="5" width="9.00390625" style="0" hidden="1" customWidth="1"/>
    <col min="6" max="6" width="9.8515625" style="0" customWidth="1"/>
    <col min="7" max="7" width="9.00390625" style="6" customWidth="1"/>
    <col min="8" max="8" width="9.00390625" style="0" customWidth="1"/>
    <col min="9" max="9" width="9.00390625" style="0" hidden="1" customWidth="1"/>
    <col min="10" max="10" width="9.8515625" style="0" customWidth="1"/>
    <col min="11" max="11" width="8.28125" style="0" customWidth="1"/>
    <col min="12" max="12" width="8.28125" style="6" customWidth="1"/>
    <col min="13" max="13" width="9.8515625" style="0" hidden="1" customWidth="1"/>
    <col min="14" max="14" width="10.140625" style="0" customWidth="1"/>
    <col min="15" max="15" width="9.8515625" style="0" customWidth="1"/>
    <col min="16" max="16" width="11.7109375" style="0" customWidth="1"/>
    <col min="17" max="17" width="9.8515625" style="0" customWidth="1"/>
    <col min="18" max="18" width="15.140625" style="6" customWidth="1"/>
    <col min="19" max="19" width="12.8515625" style="0" customWidth="1"/>
    <col min="20" max="23" width="11.140625" style="0" customWidth="1"/>
    <col min="24" max="24" width="12.57421875" style="0" customWidth="1"/>
    <col min="25" max="25" width="9.8515625" style="0" customWidth="1"/>
    <col min="26" max="26" width="10.421875" style="0" customWidth="1"/>
    <col min="27" max="27" width="9.8515625" style="0" customWidth="1"/>
    <col min="28" max="28" width="10.8515625" style="0" customWidth="1"/>
    <col min="29" max="29" width="11.8515625" style="0" customWidth="1"/>
    <col min="30" max="30" width="13.8515625" style="0" customWidth="1"/>
    <col min="31" max="31" width="10.57421875" style="0" customWidth="1"/>
    <col min="32" max="32" width="10.28125" style="0" customWidth="1"/>
    <col min="33" max="33" width="8.57421875" style="0" hidden="1" customWidth="1"/>
    <col min="34" max="34" width="9.8515625" style="0" customWidth="1"/>
    <col min="35" max="35" width="14.28125" style="0" customWidth="1"/>
    <col min="36" max="36" width="15.28125" style="0" customWidth="1"/>
    <col min="37" max="37" width="13.140625" style="0" customWidth="1"/>
    <col min="38" max="38" width="11.7109375" style="0" customWidth="1"/>
    <col min="39" max="39" width="10.140625" style="0" customWidth="1"/>
    <col min="40" max="40" width="9.8515625" style="0" customWidth="1"/>
    <col min="41" max="41" width="8.8515625" style="5" customWidth="1"/>
    <col min="42" max="42" width="9.8515625" style="0" customWidth="1"/>
    <col min="43" max="43" width="8.8515625" style="118" customWidth="1"/>
  </cols>
  <sheetData>
    <row r="1" spans="1:39" ht="28.5" customHeight="1">
      <c r="A1" s="243" t="s">
        <v>156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</row>
    <row r="2" spans="1:52" ht="15" customHeight="1">
      <c r="A2" s="251" t="s">
        <v>39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3"/>
      <c r="Y2" s="244" t="s">
        <v>24</v>
      </c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8" t="s">
        <v>28</v>
      </c>
      <c r="AM2" s="248"/>
      <c r="AN2" s="248"/>
      <c r="AO2" s="250"/>
      <c r="AQ2" s="125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5.75" customHeight="1">
      <c r="A3" s="254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6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8"/>
      <c r="AM3" s="248"/>
      <c r="AN3" s="248"/>
      <c r="AO3" s="250"/>
      <c r="AQ3" s="125"/>
      <c r="AR3" s="61"/>
      <c r="AS3" s="61"/>
      <c r="AT3" s="61"/>
      <c r="AU3" s="61"/>
      <c r="AV3" s="61"/>
      <c r="AW3" s="61"/>
      <c r="AX3" s="61"/>
      <c r="AY3" s="61"/>
      <c r="AZ3" s="61"/>
    </row>
    <row r="4" spans="1:52" s="1" customFormat="1" ht="55.5" customHeight="1">
      <c r="A4" s="258" t="s">
        <v>15</v>
      </c>
      <c r="B4" s="4" t="s">
        <v>11</v>
      </c>
      <c r="C4" s="246" t="s">
        <v>19</v>
      </c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47"/>
      <c r="R4" s="246" t="s">
        <v>10</v>
      </c>
      <c r="S4" s="247"/>
      <c r="T4" s="135"/>
      <c r="U4" s="135"/>
      <c r="V4" s="135"/>
      <c r="W4" s="135"/>
      <c r="X4" s="2"/>
      <c r="Y4" s="245" t="s">
        <v>13</v>
      </c>
      <c r="Z4" s="245"/>
      <c r="AA4" s="245"/>
      <c r="AB4" s="245"/>
      <c r="AC4" s="245" t="s">
        <v>12</v>
      </c>
      <c r="AD4" s="245"/>
      <c r="AE4" s="245"/>
      <c r="AF4" s="245"/>
      <c r="AG4" s="245"/>
      <c r="AH4" s="245"/>
      <c r="AI4" s="246" t="s">
        <v>14</v>
      </c>
      <c r="AJ4" s="247"/>
      <c r="AK4" s="2"/>
      <c r="AL4" s="245" t="s">
        <v>16</v>
      </c>
      <c r="AM4" s="245"/>
      <c r="AN4" s="245"/>
      <c r="AO4" s="110"/>
      <c r="AP4" s="1">
        <v>17</v>
      </c>
      <c r="AQ4" s="126"/>
      <c r="AR4" s="127"/>
      <c r="AS4" s="127"/>
      <c r="AT4" s="127"/>
      <c r="AU4" s="127"/>
      <c r="AV4" s="127"/>
      <c r="AW4" s="127"/>
      <c r="AX4" s="127"/>
      <c r="AY4" s="127"/>
      <c r="AZ4" s="127"/>
    </row>
    <row r="5" spans="1:52" s="1" customFormat="1" ht="79.5" customHeight="1">
      <c r="A5" s="259"/>
      <c r="B5" s="69" t="s">
        <v>0</v>
      </c>
      <c r="C5" s="70" t="s">
        <v>7</v>
      </c>
      <c r="D5" s="70" t="s">
        <v>18</v>
      </c>
      <c r="E5" s="70"/>
      <c r="F5" s="71" t="s">
        <v>29</v>
      </c>
      <c r="G5" s="70" t="s">
        <v>8</v>
      </c>
      <c r="H5" s="70" t="s">
        <v>21</v>
      </c>
      <c r="I5" s="70"/>
      <c r="J5" s="71" t="s">
        <v>29</v>
      </c>
      <c r="K5" s="70" t="s">
        <v>9</v>
      </c>
      <c r="L5" s="70" t="s">
        <v>22</v>
      </c>
      <c r="M5" s="70"/>
      <c r="N5" s="71" t="s">
        <v>29</v>
      </c>
      <c r="O5" s="70" t="s">
        <v>30</v>
      </c>
      <c r="P5" s="70" t="s">
        <v>1</v>
      </c>
      <c r="Q5" s="71" t="s">
        <v>20</v>
      </c>
      <c r="R5" s="70" t="s">
        <v>2</v>
      </c>
      <c r="S5" s="71" t="s">
        <v>29</v>
      </c>
      <c r="T5" s="70" t="s">
        <v>52</v>
      </c>
      <c r="U5" s="70" t="s">
        <v>3</v>
      </c>
      <c r="V5" s="70" t="s">
        <v>53</v>
      </c>
      <c r="W5" s="71" t="s">
        <v>20</v>
      </c>
      <c r="X5" s="72" t="s">
        <v>33</v>
      </c>
      <c r="Y5" s="73" t="s">
        <v>6</v>
      </c>
      <c r="Z5" s="71" t="s">
        <v>17</v>
      </c>
      <c r="AA5" s="73" t="s">
        <v>5</v>
      </c>
      <c r="AB5" s="71" t="s">
        <v>17</v>
      </c>
      <c r="AC5" s="73" t="s">
        <v>26</v>
      </c>
      <c r="AD5" s="73" t="s">
        <v>31</v>
      </c>
      <c r="AE5" s="71" t="s">
        <v>23</v>
      </c>
      <c r="AF5" s="73" t="s">
        <v>32</v>
      </c>
      <c r="AG5" s="73"/>
      <c r="AH5" s="71" t="s">
        <v>23</v>
      </c>
      <c r="AI5" s="73" t="s">
        <v>4</v>
      </c>
      <c r="AJ5" s="71" t="s">
        <v>23</v>
      </c>
      <c r="AK5" s="74" t="s">
        <v>38</v>
      </c>
      <c r="AL5" s="75" t="s">
        <v>27</v>
      </c>
      <c r="AM5" s="75" t="s">
        <v>25</v>
      </c>
      <c r="AN5" s="71" t="s">
        <v>17</v>
      </c>
      <c r="AO5" s="74" t="s">
        <v>34</v>
      </c>
      <c r="AP5" s="133" t="s">
        <v>40</v>
      </c>
      <c r="AQ5" s="133" t="s">
        <v>85</v>
      </c>
      <c r="AR5" s="127"/>
      <c r="AS5" s="127"/>
      <c r="AT5" s="127"/>
      <c r="AU5" s="127"/>
      <c r="AV5" s="127"/>
      <c r="AW5" s="127"/>
      <c r="AX5" s="127"/>
      <c r="AY5" s="127"/>
      <c r="AZ5" s="127"/>
    </row>
    <row r="6" spans="1:52" s="1" customFormat="1" ht="15" customHeight="1">
      <c r="A6" s="76"/>
      <c r="B6" s="77"/>
      <c r="C6" s="78"/>
      <c r="D6" s="78"/>
      <c r="E6" s="78"/>
      <c r="F6" s="79"/>
      <c r="G6" s="78"/>
      <c r="H6" s="78"/>
      <c r="I6" s="78"/>
      <c r="J6" s="79"/>
      <c r="K6" s="78"/>
      <c r="L6" s="78"/>
      <c r="M6" s="78"/>
      <c r="N6" s="79"/>
      <c r="O6" s="78"/>
      <c r="P6" s="78"/>
      <c r="Q6" s="79"/>
      <c r="R6" s="78"/>
      <c r="S6" s="79"/>
      <c r="T6" s="78"/>
      <c r="U6" s="78"/>
      <c r="V6" s="78"/>
      <c r="W6" s="78"/>
      <c r="X6" s="80"/>
      <c r="Y6" s="64"/>
      <c r="Z6" s="79"/>
      <c r="AA6" s="64"/>
      <c r="AB6" s="79"/>
      <c r="AC6" s="64"/>
      <c r="AD6" s="64"/>
      <c r="AE6" s="79"/>
      <c r="AF6" s="64"/>
      <c r="AG6" s="64"/>
      <c r="AH6" s="79"/>
      <c r="AI6" s="64"/>
      <c r="AJ6" s="79"/>
      <c r="AK6" s="81"/>
      <c r="AL6" s="82"/>
      <c r="AM6" s="82"/>
      <c r="AN6" s="79"/>
      <c r="AO6" s="81"/>
      <c r="AP6" s="2"/>
      <c r="AQ6" s="236"/>
      <c r="AR6" s="127"/>
      <c r="AS6" s="127"/>
      <c r="AT6" s="127"/>
      <c r="AU6" s="127"/>
      <c r="AV6" s="127"/>
      <c r="AW6" s="127"/>
      <c r="AX6" s="127"/>
      <c r="AY6" s="127"/>
      <c r="AZ6" s="127"/>
    </row>
    <row r="7" spans="1:52" s="34" customFormat="1" ht="15" customHeight="1">
      <c r="A7" s="83">
        <v>1</v>
      </c>
      <c r="B7" s="177" t="s">
        <v>122</v>
      </c>
      <c r="C7" s="161">
        <v>23</v>
      </c>
      <c r="D7" s="161">
        <v>24</v>
      </c>
      <c r="E7" s="102"/>
      <c r="F7" s="3">
        <f aca="true" t="shared" si="0" ref="F7:F38">IF(OR(D7&gt;(C7+20),(D7&lt;(C7-0))),0,1)</f>
        <v>1</v>
      </c>
      <c r="G7" s="101">
        <v>428</v>
      </c>
      <c r="H7" s="161">
        <v>442</v>
      </c>
      <c r="I7" s="102"/>
      <c r="J7" s="3">
        <f aca="true" t="shared" si="1" ref="J7:J38">IF(OR(H7&gt;(G7+100),H7&lt;(G7-50)),0,1)</f>
        <v>1</v>
      </c>
      <c r="K7" s="101">
        <v>17</v>
      </c>
      <c r="L7" s="161">
        <v>17</v>
      </c>
      <c r="M7" s="102"/>
      <c r="N7" s="84">
        <f aca="true" t="shared" si="2" ref="N7:N38">IF(L7&lt;&gt;K7,0,1)</f>
        <v>1</v>
      </c>
      <c r="O7" s="161">
        <v>512</v>
      </c>
      <c r="P7" s="161">
        <v>100</v>
      </c>
      <c r="Q7" s="84">
        <f aca="true" t="shared" si="3" ref="Q7:Q38">IF(P7&gt;=90,2,IF(P7&gt;=70,1,0))</f>
        <v>2</v>
      </c>
      <c r="R7" s="161">
        <v>151</v>
      </c>
      <c r="S7" s="109">
        <f aca="true" t="shared" si="4" ref="S7:S38">IF(R7&gt;150,1,0)</f>
        <v>1</v>
      </c>
      <c r="T7" s="83">
        <v>455</v>
      </c>
      <c r="U7" s="161">
        <v>423</v>
      </c>
      <c r="V7" s="136">
        <f aca="true" t="shared" si="5" ref="V7:V38">U7/T7</f>
        <v>0.9296703296703297</v>
      </c>
      <c r="W7" s="83">
        <f aca="true" t="shared" si="6" ref="W7:W38">IF(V7&gt;=90%,2,IF(V7&gt;=70%,1,0))</f>
        <v>2</v>
      </c>
      <c r="X7" s="3">
        <f aca="true" t="shared" si="7" ref="X7:X38">F7+J7+N7+Q7+S7+W7</f>
        <v>8</v>
      </c>
      <c r="Y7" s="161">
        <v>100</v>
      </c>
      <c r="Z7" s="100">
        <f aca="true" t="shared" si="8" ref="Z7:Z38">IF(Y7&gt;=90,2,IF(Y7&gt;=70,1,0))</f>
        <v>2</v>
      </c>
      <c r="AA7" s="161">
        <v>100</v>
      </c>
      <c r="AB7" s="100">
        <f aca="true" t="shared" si="9" ref="AB7:AB38">IF(AA7&gt;=50,2,IF(AA7&gt;=40,1,0))</f>
        <v>2</v>
      </c>
      <c r="AC7" s="161">
        <v>39471</v>
      </c>
      <c r="AD7" s="85">
        <f aca="true" t="shared" si="10" ref="AD7:AD38">AC7/H7/13</f>
        <v>6.869300382875044</v>
      </c>
      <c r="AE7" s="84">
        <f aca="true" t="shared" si="11" ref="AE7:AE38">IF(AD7&gt;1.36,1,0)</f>
        <v>1</v>
      </c>
      <c r="AF7" s="161">
        <v>4699</v>
      </c>
      <c r="AG7" s="86"/>
      <c r="AH7" s="3">
        <f aca="true" t="shared" si="12" ref="AH7:AH38">IF(AF7&gt;H7*3,1,0)</f>
        <v>1</v>
      </c>
      <c r="AI7" s="161">
        <v>100</v>
      </c>
      <c r="AJ7" s="100">
        <f aca="true" t="shared" si="13" ref="AJ7:AJ38">IF(AI7&gt;=80,1,0)</f>
        <v>1</v>
      </c>
      <c r="AK7" s="87">
        <f aca="true" t="shared" si="14" ref="AK7:AK38">Z7+AB7+AE7+AH7+AJ7</f>
        <v>7</v>
      </c>
      <c r="AL7" s="161">
        <v>555</v>
      </c>
      <c r="AM7" s="88">
        <f aca="true" t="shared" si="15" ref="AM7:AM38">AL7/H7</f>
        <v>1.255656108597285</v>
      </c>
      <c r="AN7" s="100">
        <f aca="true" t="shared" si="16" ref="AN7:AN38">IF(AM7&gt;=85%,2,IF(AM7&gt;=50%,1,0))</f>
        <v>2</v>
      </c>
      <c r="AO7" s="103">
        <f aca="true" t="shared" si="17" ref="AO7:AO38">AN7+X7+AK7</f>
        <v>17</v>
      </c>
      <c r="AP7" s="117">
        <f aca="true" t="shared" si="18" ref="AP7:AP38">((AO7*100)/$AP$4)/100</f>
        <v>1</v>
      </c>
      <c r="AQ7" s="237" t="s">
        <v>168</v>
      </c>
      <c r="AR7" s="122">
        <v>0.01</v>
      </c>
      <c r="AS7" s="95"/>
      <c r="AT7" s="7"/>
      <c r="AU7" s="7"/>
      <c r="AV7" s="7"/>
      <c r="AW7" s="7"/>
      <c r="AX7" s="7"/>
      <c r="AY7" s="7"/>
      <c r="AZ7" s="7"/>
    </row>
    <row r="8" spans="1:52" s="34" customFormat="1" ht="15" customHeight="1">
      <c r="A8" s="83">
        <v>2</v>
      </c>
      <c r="B8" s="177" t="s">
        <v>108</v>
      </c>
      <c r="C8" s="161">
        <v>29</v>
      </c>
      <c r="D8" s="161">
        <v>35</v>
      </c>
      <c r="E8" s="102"/>
      <c r="F8" s="3">
        <f t="shared" si="0"/>
        <v>1</v>
      </c>
      <c r="G8" s="101">
        <v>732</v>
      </c>
      <c r="H8" s="161">
        <v>730</v>
      </c>
      <c r="I8" s="102"/>
      <c r="J8" s="3">
        <f t="shared" si="1"/>
        <v>1</v>
      </c>
      <c r="K8" s="101">
        <v>27</v>
      </c>
      <c r="L8" s="161">
        <v>27</v>
      </c>
      <c r="M8" s="102"/>
      <c r="N8" s="84">
        <f t="shared" si="2"/>
        <v>1</v>
      </c>
      <c r="O8" s="161">
        <v>872</v>
      </c>
      <c r="P8" s="161">
        <v>100</v>
      </c>
      <c r="Q8" s="84">
        <f t="shared" si="3"/>
        <v>2</v>
      </c>
      <c r="R8" s="161">
        <v>190</v>
      </c>
      <c r="S8" s="109">
        <f t="shared" si="4"/>
        <v>1</v>
      </c>
      <c r="T8" s="83">
        <v>874</v>
      </c>
      <c r="U8" s="161">
        <v>985</v>
      </c>
      <c r="V8" s="136">
        <f t="shared" si="5"/>
        <v>1.1270022883295194</v>
      </c>
      <c r="W8" s="83">
        <f t="shared" si="6"/>
        <v>2</v>
      </c>
      <c r="X8" s="3">
        <f t="shared" si="7"/>
        <v>8</v>
      </c>
      <c r="Y8" s="161">
        <v>100</v>
      </c>
      <c r="Z8" s="100">
        <f t="shared" si="8"/>
        <v>2</v>
      </c>
      <c r="AA8" s="161">
        <v>100</v>
      </c>
      <c r="AB8" s="100">
        <f t="shared" si="9"/>
        <v>2</v>
      </c>
      <c r="AC8" s="161">
        <v>57596</v>
      </c>
      <c r="AD8" s="85">
        <f t="shared" si="10"/>
        <v>6.069125395152792</v>
      </c>
      <c r="AE8" s="84">
        <f t="shared" si="11"/>
        <v>1</v>
      </c>
      <c r="AF8" s="161">
        <v>17975</v>
      </c>
      <c r="AG8" s="86"/>
      <c r="AH8" s="3">
        <f t="shared" si="12"/>
        <v>1</v>
      </c>
      <c r="AI8" s="161">
        <v>100</v>
      </c>
      <c r="AJ8" s="100">
        <f t="shared" si="13"/>
        <v>1</v>
      </c>
      <c r="AK8" s="87">
        <f t="shared" si="14"/>
        <v>7</v>
      </c>
      <c r="AL8" s="161">
        <v>2650</v>
      </c>
      <c r="AM8" s="88">
        <f t="shared" si="15"/>
        <v>3.6301369863013697</v>
      </c>
      <c r="AN8" s="100">
        <f t="shared" si="16"/>
        <v>2</v>
      </c>
      <c r="AO8" s="103">
        <f t="shared" si="17"/>
        <v>17</v>
      </c>
      <c r="AP8" s="117">
        <f t="shared" si="18"/>
        <v>1</v>
      </c>
      <c r="AQ8" s="238" t="s">
        <v>170</v>
      </c>
      <c r="AR8" s="122">
        <v>0.02</v>
      </c>
      <c r="AS8" s="95"/>
      <c r="AT8" s="36"/>
      <c r="AU8" s="36"/>
      <c r="AV8" s="36"/>
      <c r="AW8" s="36"/>
      <c r="AX8" s="36"/>
      <c r="AY8" s="36"/>
      <c r="AZ8" s="36"/>
    </row>
    <row r="9" spans="1:52" s="7" customFormat="1" ht="14.25" customHeight="1">
      <c r="A9" s="83">
        <v>3</v>
      </c>
      <c r="B9" s="177" t="s">
        <v>112</v>
      </c>
      <c r="C9" s="161">
        <v>54</v>
      </c>
      <c r="D9" s="161">
        <v>70</v>
      </c>
      <c r="E9" s="151"/>
      <c r="F9" s="3">
        <f t="shared" si="0"/>
        <v>1</v>
      </c>
      <c r="G9" s="143">
        <v>1080</v>
      </c>
      <c r="H9" s="161">
        <v>1074</v>
      </c>
      <c r="I9" s="151"/>
      <c r="J9" s="3">
        <f t="shared" si="1"/>
        <v>1</v>
      </c>
      <c r="K9" s="143">
        <v>40</v>
      </c>
      <c r="L9" s="161">
        <v>40</v>
      </c>
      <c r="M9" s="151"/>
      <c r="N9" s="147">
        <f t="shared" si="2"/>
        <v>1</v>
      </c>
      <c r="O9" s="161">
        <v>1959</v>
      </c>
      <c r="P9" s="161">
        <v>98</v>
      </c>
      <c r="Q9" s="147">
        <f t="shared" si="3"/>
        <v>2</v>
      </c>
      <c r="R9" s="161">
        <v>358</v>
      </c>
      <c r="S9" s="109">
        <f t="shared" si="4"/>
        <v>1</v>
      </c>
      <c r="T9" s="83">
        <v>120</v>
      </c>
      <c r="U9" s="161">
        <v>1481</v>
      </c>
      <c r="V9" s="136">
        <f t="shared" si="5"/>
        <v>12.341666666666667</v>
      </c>
      <c r="W9" s="83">
        <f t="shared" si="6"/>
        <v>2</v>
      </c>
      <c r="X9" s="3">
        <f t="shared" si="7"/>
        <v>8</v>
      </c>
      <c r="Y9" s="161">
        <v>96</v>
      </c>
      <c r="Z9" s="148">
        <f t="shared" si="8"/>
        <v>2</v>
      </c>
      <c r="AA9" s="161">
        <v>75</v>
      </c>
      <c r="AB9" s="148">
        <f t="shared" si="9"/>
        <v>2</v>
      </c>
      <c r="AC9" s="161">
        <v>75017</v>
      </c>
      <c r="AD9" s="85">
        <f t="shared" si="10"/>
        <v>5.372940839421286</v>
      </c>
      <c r="AE9" s="84">
        <f t="shared" si="11"/>
        <v>1</v>
      </c>
      <c r="AF9" s="161">
        <v>22382</v>
      </c>
      <c r="AG9" s="152"/>
      <c r="AH9" s="3">
        <f t="shared" si="12"/>
        <v>1</v>
      </c>
      <c r="AI9" s="161">
        <v>92</v>
      </c>
      <c r="AJ9" s="100">
        <f t="shared" si="13"/>
        <v>1</v>
      </c>
      <c r="AK9" s="87">
        <f t="shared" si="14"/>
        <v>7</v>
      </c>
      <c r="AL9" s="161">
        <v>1115</v>
      </c>
      <c r="AM9" s="88">
        <f t="shared" si="15"/>
        <v>1.0381750465549349</v>
      </c>
      <c r="AN9" s="148">
        <f t="shared" si="16"/>
        <v>2</v>
      </c>
      <c r="AO9" s="103">
        <f t="shared" si="17"/>
        <v>17</v>
      </c>
      <c r="AP9" s="117">
        <f t="shared" si="18"/>
        <v>1</v>
      </c>
      <c r="AQ9" s="238" t="s">
        <v>168</v>
      </c>
      <c r="AR9" s="122">
        <v>0.03</v>
      </c>
      <c r="AS9" s="128"/>
      <c r="AT9" s="129"/>
      <c r="AU9" s="129"/>
      <c r="AV9" s="129"/>
      <c r="AW9" s="129"/>
      <c r="AX9" s="129"/>
      <c r="AY9" s="129"/>
      <c r="AZ9" s="129"/>
    </row>
    <row r="10" spans="1:52" s="34" customFormat="1" ht="15" customHeight="1">
      <c r="A10" s="83">
        <v>4</v>
      </c>
      <c r="B10" s="177" t="s">
        <v>116</v>
      </c>
      <c r="C10" s="161">
        <v>63</v>
      </c>
      <c r="D10" s="161">
        <v>70</v>
      </c>
      <c r="E10" s="151"/>
      <c r="F10" s="3">
        <f t="shared" si="0"/>
        <v>1</v>
      </c>
      <c r="G10" s="143">
        <v>1407</v>
      </c>
      <c r="H10" s="161">
        <v>1424</v>
      </c>
      <c r="I10" s="151"/>
      <c r="J10" s="3">
        <f t="shared" si="1"/>
        <v>1</v>
      </c>
      <c r="K10" s="143">
        <v>46</v>
      </c>
      <c r="L10" s="161">
        <v>46</v>
      </c>
      <c r="M10" s="151"/>
      <c r="N10" s="147">
        <f t="shared" si="2"/>
        <v>1</v>
      </c>
      <c r="O10" s="161">
        <v>2456</v>
      </c>
      <c r="P10" s="161">
        <v>98</v>
      </c>
      <c r="Q10" s="147">
        <f t="shared" si="3"/>
        <v>2</v>
      </c>
      <c r="R10" s="161">
        <v>211</v>
      </c>
      <c r="S10" s="109">
        <f t="shared" si="4"/>
        <v>1</v>
      </c>
      <c r="T10" s="83">
        <v>1483</v>
      </c>
      <c r="U10" s="161">
        <v>1447</v>
      </c>
      <c r="V10" s="136">
        <f t="shared" si="5"/>
        <v>0.9757248819959542</v>
      </c>
      <c r="W10" s="83">
        <f t="shared" si="6"/>
        <v>2</v>
      </c>
      <c r="X10" s="3">
        <f t="shared" si="7"/>
        <v>8</v>
      </c>
      <c r="Y10" s="161">
        <v>96</v>
      </c>
      <c r="Z10" s="148">
        <f t="shared" si="8"/>
        <v>2</v>
      </c>
      <c r="AA10" s="161">
        <v>65</v>
      </c>
      <c r="AB10" s="148">
        <f t="shared" si="9"/>
        <v>2</v>
      </c>
      <c r="AC10" s="161">
        <v>99664</v>
      </c>
      <c r="AD10" s="85">
        <f t="shared" si="10"/>
        <v>5.383751080380294</v>
      </c>
      <c r="AE10" s="84">
        <f t="shared" si="11"/>
        <v>1</v>
      </c>
      <c r="AF10" s="161">
        <v>14579</v>
      </c>
      <c r="AG10" s="152"/>
      <c r="AH10" s="3">
        <f t="shared" si="12"/>
        <v>1</v>
      </c>
      <c r="AI10" s="161">
        <v>96</v>
      </c>
      <c r="AJ10" s="100">
        <f t="shared" si="13"/>
        <v>1</v>
      </c>
      <c r="AK10" s="87">
        <f t="shared" si="14"/>
        <v>7</v>
      </c>
      <c r="AL10" s="161">
        <v>2433</v>
      </c>
      <c r="AM10" s="88">
        <f t="shared" si="15"/>
        <v>1.708567415730337</v>
      </c>
      <c r="AN10" s="148">
        <f t="shared" si="16"/>
        <v>2</v>
      </c>
      <c r="AO10" s="103">
        <f t="shared" si="17"/>
        <v>17</v>
      </c>
      <c r="AP10" s="117">
        <f t="shared" si="18"/>
        <v>1</v>
      </c>
      <c r="AQ10" s="239" t="s">
        <v>168</v>
      </c>
      <c r="AR10" s="122">
        <v>0.04</v>
      </c>
      <c r="AS10" s="122"/>
      <c r="AT10" s="36"/>
      <c r="AU10" s="36"/>
      <c r="AV10" s="36"/>
      <c r="AW10" s="36"/>
      <c r="AX10" s="36"/>
      <c r="AY10" s="36"/>
      <c r="AZ10" s="36"/>
    </row>
    <row r="11" spans="1:52" s="34" customFormat="1" ht="15" customHeight="1">
      <c r="A11" s="83">
        <v>5</v>
      </c>
      <c r="B11" s="177" t="s">
        <v>61</v>
      </c>
      <c r="C11" s="161">
        <v>89</v>
      </c>
      <c r="D11" s="161">
        <v>100</v>
      </c>
      <c r="E11" s="32"/>
      <c r="F11" s="3">
        <f t="shared" si="0"/>
        <v>1</v>
      </c>
      <c r="G11" s="83">
        <v>1733</v>
      </c>
      <c r="H11" s="161">
        <v>1729</v>
      </c>
      <c r="I11" s="33"/>
      <c r="J11" s="3">
        <f t="shared" si="1"/>
        <v>1</v>
      </c>
      <c r="K11" s="31">
        <v>62</v>
      </c>
      <c r="L11" s="161">
        <v>62</v>
      </c>
      <c r="M11" s="3"/>
      <c r="N11" s="84">
        <f t="shared" si="2"/>
        <v>1</v>
      </c>
      <c r="O11" s="161">
        <v>2828</v>
      </c>
      <c r="P11" s="161">
        <v>99</v>
      </c>
      <c r="Q11" s="84">
        <f t="shared" si="3"/>
        <v>2</v>
      </c>
      <c r="R11" s="161">
        <v>428</v>
      </c>
      <c r="S11" s="109">
        <f t="shared" si="4"/>
        <v>1</v>
      </c>
      <c r="T11" s="83">
        <v>2070</v>
      </c>
      <c r="U11" s="161">
        <v>2405</v>
      </c>
      <c r="V11" s="136">
        <f t="shared" si="5"/>
        <v>1.1618357487922706</v>
      </c>
      <c r="W11" s="83">
        <f t="shared" si="6"/>
        <v>2</v>
      </c>
      <c r="X11" s="3">
        <f t="shared" si="7"/>
        <v>8</v>
      </c>
      <c r="Y11" s="161">
        <v>90</v>
      </c>
      <c r="Z11" s="100">
        <f t="shared" si="8"/>
        <v>2</v>
      </c>
      <c r="AA11" s="161">
        <v>89</v>
      </c>
      <c r="AB11" s="100">
        <f t="shared" si="9"/>
        <v>2</v>
      </c>
      <c r="AC11" s="161">
        <v>126999</v>
      </c>
      <c r="AD11" s="85">
        <f t="shared" si="10"/>
        <v>5.650175735195978</v>
      </c>
      <c r="AE11" s="84">
        <f t="shared" si="11"/>
        <v>1</v>
      </c>
      <c r="AF11" s="161">
        <v>33061</v>
      </c>
      <c r="AG11" s="86"/>
      <c r="AH11" s="3">
        <f t="shared" si="12"/>
        <v>1</v>
      </c>
      <c r="AI11" s="161">
        <v>98</v>
      </c>
      <c r="AJ11" s="100">
        <f t="shared" si="13"/>
        <v>1</v>
      </c>
      <c r="AK11" s="87">
        <f t="shared" si="14"/>
        <v>7</v>
      </c>
      <c r="AL11" s="161">
        <v>32306</v>
      </c>
      <c r="AM11" s="88">
        <f t="shared" si="15"/>
        <v>18.68478889531521</v>
      </c>
      <c r="AN11" s="100">
        <f t="shared" si="16"/>
        <v>2</v>
      </c>
      <c r="AO11" s="103">
        <f t="shared" si="17"/>
        <v>17</v>
      </c>
      <c r="AP11" s="117">
        <f t="shared" si="18"/>
        <v>1</v>
      </c>
      <c r="AQ11" s="239" t="s">
        <v>169</v>
      </c>
      <c r="AR11" s="122">
        <v>0.05</v>
      </c>
      <c r="AS11" s="116"/>
      <c r="AT11" s="7"/>
      <c r="AU11" s="7"/>
      <c r="AV11" s="7"/>
      <c r="AW11" s="7"/>
      <c r="AX11" s="7"/>
      <c r="AY11" s="7"/>
      <c r="AZ11" s="7"/>
    </row>
    <row r="12" spans="1:52" s="34" customFormat="1" ht="15" customHeight="1">
      <c r="A12" s="83">
        <v>6</v>
      </c>
      <c r="B12" s="177" t="s">
        <v>104</v>
      </c>
      <c r="C12" s="161">
        <v>42</v>
      </c>
      <c r="D12" s="161">
        <v>51</v>
      </c>
      <c r="E12" s="32"/>
      <c r="F12" s="3">
        <f t="shared" si="0"/>
        <v>1</v>
      </c>
      <c r="G12" s="83">
        <v>934</v>
      </c>
      <c r="H12" s="161">
        <v>932</v>
      </c>
      <c r="I12" s="33"/>
      <c r="J12" s="3">
        <f t="shared" si="1"/>
        <v>1</v>
      </c>
      <c r="K12" s="83">
        <v>31</v>
      </c>
      <c r="L12" s="161">
        <v>31</v>
      </c>
      <c r="M12" s="3"/>
      <c r="N12" s="84">
        <f t="shared" si="2"/>
        <v>1</v>
      </c>
      <c r="O12" s="161">
        <v>867</v>
      </c>
      <c r="P12" s="161">
        <v>99</v>
      </c>
      <c r="Q12" s="84">
        <f t="shared" si="3"/>
        <v>2</v>
      </c>
      <c r="R12" s="161">
        <v>181</v>
      </c>
      <c r="S12" s="109">
        <f t="shared" si="4"/>
        <v>1</v>
      </c>
      <c r="T12" s="101">
        <v>1035</v>
      </c>
      <c r="U12" s="161">
        <v>1197</v>
      </c>
      <c r="V12" s="136">
        <f t="shared" si="5"/>
        <v>1.1565217391304348</v>
      </c>
      <c r="W12" s="83">
        <f t="shared" si="6"/>
        <v>2</v>
      </c>
      <c r="X12" s="3">
        <f t="shared" si="7"/>
        <v>8</v>
      </c>
      <c r="Y12" s="161">
        <v>98</v>
      </c>
      <c r="Z12" s="100">
        <f t="shared" si="8"/>
        <v>2</v>
      </c>
      <c r="AA12" s="161">
        <v>76</v>
      </c>
      <c r="AB12" s="100">
        <f t="shared" si="9"/>
        <v>2</v>
      </c>
      <c r="AC12" s="161">
        <v>64146</v>
      </c>
      <c r="AD12" s="85">
        <f t="shared" si="10"/>
        <v>5.294321558270056</v>
      </c>
      <c r="AE12" s="84">
        <f t="shared" si="11"/>
        <v>1</v>
      </c>
      <c r="AF12" s="161">
        <v>14426</v>
      </c>
      <c r="AG12" s="86"/>
      <c r="AH12" s="3">
        <f t="shared" si="12"/>
        <v>1</v>
      </c>
      <c r="AI12" s="161">
        <v>97</v>
      </c>
      <c r="AJ12" s="100">
        <f t="shared" si="13"/>
        <v>1</v>
      </c>
      <c r="AK12" s="87">
        <f t="shared" si="14"/>
        <v>7</v>
      </c>
      <c r="AL12" s="161">
        <v>1172</v>
      </c>
      <c r="AM12" s="88">
        <f t="shared" si="15"/>
        <v>1.257510729613734</v>
      </c>
      <c r="AN12" s="100">
        <f t="shared" si="16"/>
        <v>2</v>
      </c>
      <c r="AO12" s="103">
        <f t="shared" si="17"/>
        <v>17</v>
      </c>
      <c r="AP12" s="117">
        <f t="shared" si="18"/>
        <v>1</v>
      </c>
      <c r="AQ12" s="237" t="s">
        <v>170</v>
      </c>
      <c r="AR12" s="122">
        <v>0.06</v>
      </c>
      <c r="AS12" s="128"/>
      <c r="AT12" s="36"/>
      <c r="AU12" s="36"/>
      <c r="AV12" s="36"/>
      <c r="AW12" s="36"/>
      <c r="AX12" s="36"/>
      <c r="AY12" s="36"/>
      <c r="AZ12" s="36"/>
    </row>
    <row r="13" spans="1:52" s="34" customFormat="1" ht="15" customHeight="1">
      <c r="A13" s="83">
        <v>7</v>
      </c>
      <c r="B13" s="177" t="s">
        <v>114</v>
      </c>
      <c r="C13" s="161">
        <v>56</v>
      </c>
      <c r="D13" s="161">
        <v>67</v>
      </c>
      <c r="E13" s="151"/>
      <c r="F13" s="3">
        <f t="shared" si="0"/>
        <v>1</v>
      </c>
      <c r="G13" s="143">
        <v>1122</v>
      </c>
      <c r="H13" s="161">
        <v>1120</v>
      </c>
      <c r="I13" s="151"/>
      <c r="J13" s="3">
        <f t="shared" si="1"/>
        <v>1</v>
      </c>
      <c r="K13" s="143">
        <v>43</v>
      </c>
      <c r="L13" s="161">
        <v>43</v>
      </c>
      <c r="M13" s="151"/>
      <c r="N13" s="147">
        <f t="shared" si="2"/>
        <v>1</v>
      </c>
      <c r="O13" s="161">
        <v>1042</v>
      </c>
      <c r="P13" s="161">
        <v>98</v>
      </c>
      <c r="Q13" s="147">
        <f t="shared" si="3"/>
        <v>2</v>
      </c>
      <c r="R13" s="161">
        <v>279</v>
      </c>
      <c r="S13" s="109">
        <f t="shared" si="4"/>
        <v>1</v>
      </c>
      <c r="T13" s="83">
        <v>1410</v>
      </c>
      <c r="U13" s="161">
        <v>1653</v>
      </c>
      <c r="V13" s="136">
        <f t="shared" si="5"/>
        <v>1.172340425531915</v>
      </c>
      <c r="W13" s="83">
        <f t="shared" si="6"/>
        <v>2</v>
      </c>
      <c r="X13" s="3">
        <f t="shared" si="7"/>
        <v>8</v>
      </c>
      <c r="Y13" s="161">
        <v>99</v>
      </c>
      <c r="Z13" s="148">
        <f t="shared" si="8"/>
        <v>2</v>
      </c>
      <c r="AA13" s="161">
        <v>45</v>
      </c>
      <c r="AB13" s="148">
        <f t="shared" si="9"/>
        <v>1</v>
      </c>
      <c r="AC13" s="161">
        <v>61729</v>
      </c>
      <c r="AD13" s="85">
        <f t="shared" si="10"/>
        <v>4.239629120879121</v>
      </c>
      <c r="AE13" s="84">
        <f t="shared" si="11"/>
        <v>1</v>
      </c>
      <c r="AF13" s="161">
        <v>20291</v>
      </c>
      <c r="AG13" s="152"/>
      <c r="AH13" s="3">
        <f t="shared" si="12"/>
        <v>1</v>
      </c>
      <c r="AI13" s="161">
        <v>97</v>
      </c>
      <c r="AJ13" s="100">
        <f t="shared" si="13"/>
        <v>1</v>
      </c>
      <c r="AK13" s="87">
        <f t="shared" si="14"/>
        <v>6</v>
      </c>
      <c r="AL13" s="161">
        <v>1942</v>
      </c>
      <c r="AM13" s="88">
        <f t="shared" si="15"/>
        <v>1.7339285714285715</v>
      </c>
      <c r="AN13" s="148">
        <f t="shared" si="16"/>
        <v>2</v>
      </c>
      <c r="AO13" s="103">
        <f t="shared" si="17"/>
        <v>16</v>
      </c>
      <c r="AP13" s="117">
        <f t="shared" si="18"/>
        <v>0.9411764705882354</v>
      </c>
      <c r="AQ13" s="237" t="s">
        <v>168</v>
      </c>
      <c r="AR13" s="122">
        <v>0.01</v>
      </c>
      <c r="AS13" s="128"/>
      <c r="AT13" s="155"/>
      <c r="AU13" s="155"/>
      <c r="AV13" s="155"/>
      <c r="AW13" s="155"/>
      <c r="AX13" s="155"/>
      <c r="AY13" s="155"/>
      <c r="AZ13" s="155"/>
    </row>
    <row r="14" spans="1:52" s="34" customFormat="1" ht="14.25" customHeight="1">
      <c r="A14" s="83">
        <v>8</v>
      </c>
      <c r="B14" s="177" t="s">
        <v>124</v>
      </c>
      <c r="C14" s="161">
        <v>68</v>
      </c>
      <c r="D14" s="161">
        <v>83</v>
      </c>
      <c r="E14" s="153"/>
      <c r="F14" s="3">
        <f t="shared" si="0"/>
        <v>1</v>
      </c>
      <c r="G14" s="83">
        <v>1321</v>
      </c>
      <c r="H14" s="161">
        <v>1328</v>
      </c>
      <c r="I14" s="154"/>
      <c r="J14" s="3">
        <f t="shared" si="1"/>
        <v>1</v>
      </c>
      <c r="K14" s="83">
        <v>50</v>
      </c>
      <c r="L14" s="161">
        <v>50</v>
      </c>
      <c r="M14" s="3"/>
      <c r="N14" s="147">
        <f t="shared" si="2"/>
        <v>1</v>
      </c>
      <c r="O14" s="161">
        <v>1226</v>
      </c>
      <c r="P14" s="161">
        <v>100</v>
      </c>
      <c r="Q14" s="147">
        <f t="shared" si="3"/>
        <v>2</v>
      </c>
      <c r="R14" s="161">
        <v>226</v>
      </c>
      <c r="S14" s="109">
        <f t="shared" si="4"/>
        <v>1</v>
      </c>
      <c r="T14" s="143">
        <v>1737</v>
      </c>
      <c r="U14" s="161">
        <v>1822</v>
      </c>
      <c r="V14" s="136">
        <f t="shared" si="5"/>
        <v>1.0489349453080024</v>
      </c>
      <c r="W14" s="83">
        <f t="shared" si="6"/>
        <v>2</v>
      </c>
      <c r="X14" s="3">
        <f t="shared" si="7"/>
        <v>8</v>
      </c>
      <c r="Y14" s="161">
        <v>99</v>
      </c>
      <c r="Z14" s="148">
        <f t="shared" si="8"/>
        <v>2</v>
      </c>
      <c r="AA14" s="161">
        <v>84</v>
      </c>
      <c r="AB14" s="148">
        <f t="shared" si="9"/>
        <v>2</v>
      </c>
      <c r="AC14" s="161">
        <v>83937</v>
      </c>
      <c r="AD14" s="85">
        <f t="shared" si="10"/>
        <v>4.861967099165894</v>
      </c>
      <c r="AE14" s="84">
        <f t="shared" si="11"/>
        <v>1</v>
      </c>
      <c r="AF14" s="161">
        <v>21809</v>
      </c>
      <c r="AG14" s="152"/>
      <c r="AH14" s="3">
        <f t="shared" si="12"/>
        <v>1</v>
      </c>
      <c r="AI14" s="161">
        <v>96</v>
      </c>
      <c r="AJ14" s="100">
        <f t="shared" si="13"/>
        <v>1</v>
      </c>
      <c r="AK14" s="87">
        <f t="shared" si="14"/>
        <v>7</v>
      </c>
      <c r="AL14" s="161">
        <v>1022</v>
      </c>
      <c r="AM14" s="88">
        <f t="shared" si="15"/>
        <v>0.7695783132530121</v>
      </c>
      <c r="AN14" s="148">
        <f t="shared" si="16"/>
        <v>1</v>
      </c>
      <c r="AO14" s="103">
        <f t="shared" si="17"/>
        <v>16</v>
      </c>
      <c r="AP14" s="117">
        <f t="shared" si="18"/>
        <v>0.9411764705882354</v>
      </c>
      <c r="AQ14" s="237" t="s">
        <v>168</v>
      </c>
      <c r="AR14" s="122">
        <v>0.02</v>
      </c>
      <c r="AS14" s="95"/>
      <c r="AT14" s="7"/>
      <c r="AU14" s="7"/>
      <c r="AV14" s="7"/>
      <c r="AW14" s="7"/>
      <c r="AX14" s="7"/>
      <c r="AY14" s="7"/>
      <c r="AZ14" s="7"/>
    </row>
    <row r="15" spans="1:52" s="34" customFormat="1" ht="14.25" customHeight="1">
      <c r="A15" s="83">
        <v>9</v>
      </c>
      <c r="B15" s="177" t="s">
        <v>65</v>
      </c>
      <c r="C15" s="161">
        <v>58</v>
      </c>
      <c r="D15" s="161">
        <v>72</v>
      </c>
      <c r="E15" s="151"/>
      <c r="F15" s="3">
        <f t="shared" si="0"/>
        <v>1</v>
      </c>
      <c r="G15" s="143">
        <v>1446</v>
      </c>
      <c r="H15" s="161">
        <v>1450</v>
      </c>
      <c r="I15" s="151"/>
      <c r="J15" s="3">
        <f t="shared" si="1"/>
        <v>1</v>
      </c>
      <c r="K15" s="143">
        <v>52</v>
      </c>
      <c r="L15" s="161">
        <v>52</v>
      </c>
      <c r="M15" s="151"/>
      <c r="N15" s="147">
        <f t="shared" si="2"/>
        <v>1</v>
      </c>
      <c r="O15" s="161">
        <v>1516</v>
      </c>
      <c r="P15" s="161">
        <v>80</v>
      </c>
      <c r="Q15" s="147">
        <f t="shared" si="3"/>
        <v>1</v>
      </c>
      <c r="R15" s="161">
        <v>311</v>
      </c>
      <c r="S15" s="109">
        <f t="shared" si="4"/>
        <v>1</v>
      </c>
      <c r="T15" s="83">
        <v>1673</v>
      </c>
      <c r="U15" s="161">
        <v>1942</v>
      </c>
      <c r="V15" s="136">
        <f t="shared" si="5"/>
        <v>1.160789001793186</v>
      </c>
      <c r="W15" s="83">
        <f t="shared" si="6"/>
        <v>2</v>
      </c>
      <c r="X15" s="3">
        <f t="shared" si="7"/>
        <v>7</v>
      </c>
      <c r="Y15" s="161">
        <v>95</v>
      </c>
      <c r="Z15" s="148">
        <f t="shared" si="8"/>
        <v>2</v>
      </c>
      <c r="AA15" s="161">
        <v>58</v>
      </c>
      <c r="AB15" s="148">
        <f t="shared" si="9"/>
        <v>2</v>
      </c>
      <c r="AC15" s="161">
        <v>104307</v>
      </c>
      <c r="AD15" s="85">
        <f t="shared" si="10"/>
        <v>5.533527851458886</v>
      </c>
      <c r="AE15" s="84">
        <f t="shared" si="11"/>
        <v>1</v>
      </c>
      <c r="AF15" s="161">
        <v>26688</v>
      </c>
      <c r="AG15" s="152"/>
      <c r="AH15" s="3">
        <f t="shared" si="12"/>
        <v>1</v>
      </c>
      <c r="AI15" s="161">
        <v>99</v>
      </c>
      <c r="AJ15" s="100">
        <f t="shared" si="13"/>
        <v>1</v>
      </c>
      <c r="AK15" s="87">
        <f t="shared" si="14"/>
        <v>7</v>
      </c>
      <c r="AL15" s="161">
        <v>3182</v>
      </c>
      <c r="AM15" s="88">
        <f t="shared" si="15"/>
        <v>2.1944827586206896</v>
      </c>
      <c r="AN15" s="148">
        <f t="shared" si="16"/>
        <v>2</v>
      </c>
      <c r="AO15" s="103">
        <f t="shared" si="17"/>
        <v>16</v>
      </c>
      <c r="AP15" s="117">
        <f t="shared" si="18"/>
        <v>0.9411764705882354</v>
      </c>
      <c r="AQ15" s="238" t="s">
        <v>167</v>
      </c>
      <c r="AR15" s="122">
        <v>0.03</v>
      </c>
      <c r="AS15" s="122"/>
      <c r="AT15" s="129"/>
      <c r="AU15" s="129"/>
      <c r="AV15" s="129"/>
      <c r="AW15" s="129"/>
      <c r="AX15" s="129"/>
      <c r="AY15" s="129"/>
      <c r="AZ15" s="129"/>
    </row>
    <row r="16" spans="1:52" s="34" customFormat="1" ht="15" customHeight="1">
      <c r="A16" s="83">
        <v>10</v>
      </c>
      <c r="B16" s="177" t="s">
        <v>157</v>
      </c>
      <c r="C16" s="161">
        <v>44</v>
      </c>
      <c r="D16" s="161">
        <v>55</v>
      </c>
      <c r="E16" s="113"/>
      <c r="F16" s="3">
        <f t="shared" si="0"/>
        <v>1</v>
      </c>
      <c r="G16" s="31">
        <v>962</v>
      </c>
      <c r="H16" s="161">
        <v>995</v>
      </c>
      <c r="I16" s="31"/>
      <c r="J16" s="3">
        <f t="shared" si="1"/>
        <v>1</v>
      </c>
      <c r="K16" s="31">
        <v>36</v>
      </c>
      <c r="L16" s="161">
        <v>36</v>
      </c>
      <c r="M16" s="31"/>
      <c r="N16" s="84">
        <f t="shared" si="2"/>
        <v>1</v>
      </c>
      <c r="O16" s="161">
        <v>903</v>
      </c>
      <c r="P16" s="161">
        <v>95</v>
      </c>
      <c r="Q16" s="84">
        <f t="shared" si="3"/>
        <v>2</v>
      </c>
      <c r="R16" s="161">
        <v>190</v>
      </c>
      <c r="S16" s="109">
        <f t="shared" si="4"/>
        <v>1</v>
      </c>
      <c r="T16" s="31">
        <v>1089</v>
      </c>
      <c r="U16" s="161">
        <v>1288</v>
      </c>
      <c r="V16" s="136">
        <f t="shared" si="5"/>
        <v>1.1827364554637283</v>
      </c>
      <c r="W16" s="83">
        <f t="shared" si="6"/>
        <v>2</v>
      </c>
      <c r="X16" s="3">
        <f t="shared" si="7"/>
        <v>8</v>
      </c>
      <c r="Y16" s="161">
        <v>90</v>
      </c>
      <c r="Z16" s="100">
        <f t="shared" si="8"/>
        <v>2</v>
      </c>
      <c r="AA16" s="161">
        <v>66</v>
      </c>
      <c r="AB16" s="100">
        <f t="shared" si="9"/>
        <v>2</v>
      </c>
      <c r="AC16" s="161">
        <v>49186</v>
      </c>
      <c r="AD16" s="85">
        <f t="shared" si="10"/>
        <v>3.8025512176265943</v>
      </c>
      <c r="AE16" s="84">
        <f t="shared" si="11"/>
        <v>1</v>
      </c>
      <c r="AF16" s="161">
        <v>7025</v>
      </c>
      <c r="AG16" s="31"/>
      <c r="AH16" s="3">
        <f t="shared" si="12"/>
        <v>1</v>
      </c>
      <c r="AI16" s="161">
        <v>84</v>
      </c>
      <c r="AJ16" s="100">
        <f t="shared" si="13"/>
        <v>1</v>
      </c>
      <c r="AK16" s="87">
        <f t="shared" si="14"/>
        <v>7</v>
      </c>
      <c r="AL16" s="161">
        <v>787</v>
      </c>
      <c r="AM16" s="88">
        <f t="shared" si="15"/>
        <v>0.7909547738693468</v>
      </c>
      <c r="AN16" s="100">
        <f t="shared" si="16"/>
        <v>1</v>
      </c>
      <c r="AO16" s="103">
        <f t="shared" si="17"/>
        <v>16</v>
      </c>
      <c r="AP16" s="117">
        <f t="shared" si="18"/>
        <v>0.9411764705882354</v>
      </c>
      <c r="AQ16" s="239" t="s">
        <v>167</v>
      </c>
      <c r="AR16" s="122">
        <v>0.04</v>
      </c>
      <c r="AS16" s="116"/>
      <c r="AT16" s="35"/>
      <c r="AU16" s="35"/>
      <c r="AV16" s="35"/>
      <c r="AW16" s="35"/>
      <c r="AX16" s="35"/>
      <c r="AY16" s="35"/>
      <c r="AZ16" s="35"/>
    </row>
    <row r="17" spans="1:52" s="35" customFormat="1" ht="15" customHeight="1">
      <c r="A17" s="83">
        <v>11</v>
      </c>
      <c r="B17" s="177" t="s">
        <v>74</v>
      </c>
      <c r="C17" s="161">
        <v>78</v>
      </c>
      <c r="D17" s="161">
        <v>87</v>
      </c>
      <c r="E17" s="151"/>
      <c r="F17" s="3">
        <f t="shared" si="0"/>
        <v>1</v>
      </c>
      <c r="G17" s="143">
        <v>1666</v>
      </c>
      <c r="H17" s="161">
        <v>1692</v>
      </c>
      <c r="I17" s="151"/>
      <c r="J17" s="3">
        <f t="shared" si="1"/>
        <v>1</v>
      </c>
      <c r="K17" s="143">
        <v>60</v>
      </c>
      <c r="L17" s="161">
        <v>60</v>
      </c>
      <c r="M17" s="151"/>
      <c r="N17" s="147">
        <f t="shared" si="2"/>
        <v>1</v>
      </c>
      <c r="O17" s="161">
        <v>1461</v>
      </c>
      <c r="P17" s="161">
        <v>77</v>
      </c>
      <c r="Q17" s="147">
        <f t="shared" si="3"/>
        <v>1</v>
      </c>
      <c r="R17" s="161">
        <v>222</v>
      </c>
      <c r="S17" s="109">
        <f t="shared" si="4"/>
        <v>1</v>
      </c>
      <c r="T17" s="83">
        <v>1859</v>
      </c>
      <c r="U17" s="161">
        <v>1817</v>
      </c>
      <c r="V17" s="136">
        <f t="shared" si="5"/>
        <v>0.9774072081764389</v>
      </c>
      <c r="W17" s="83">
        <f t="shared" si="6"/>
        <v>2</v>
      </c>
      <c r="X17" s="3">
        <f t="shared" si="7"/>
        <v>7</v>
      </c>
      <c r="Y17" s="161">
        <v>90</v>
      </c>
      <c r="Z17" s="148">
        <f t="shared" si="8"/>
        <v>2</v>
      </c>
      <c r="AA17" s="161">
        <v>50</v>
      </c>
      <c r="AB17" s="148">
        <f t="shared" si="9"/>
        <v>2</v>
      </c>
      <c r="AC17" s="161">
        <v>111223</v>
      </c>
      <c r="AD17" s="85">
        <f t="shared" si="10"/>
        <v>5.056510274595381</v>
      </c>
      <c r="AE17" s="84">
        <f t="shared" si="11"/>
        <v>1</v>
      </c>
      <c r="AF17" s="161">
        <v>28610</v>
      </c>
      <c r="AG17" s="152"/>
      <c r="AH17" s="3">
        <f t="shared" si="12"/>
        <v>1</v>
      </c>
      <c r="AI17" s="161">
        <v>89</v>
      </c>
      <c r="AJ17" s="100">
        <f t="shared" si="13"/>
        <v>1</v>
      </c>
      <c r="AK17" s="87">
        <f t="shared" si="14"/>
        <v>7</v>
      </c>
      <c r="AL17" s="161">
        <v>1964</v>
      </c>
      <c r="AM17" s="88">
        <f t="shared" si="15"/>
        <v>1.160756501182033</v>
      </c>
      <c r="AN17" s="148">
        <f t="shared" si="16"/>
        <v>2</v>
      </c>
      <c r="AO17" s="103">
        <f t="shared" si="17"/>
        <v>16</v>
      </c>
      <c r="AP17" s="117">
        <f t="shared" si="18"/>
        <v>0.9411764705882354</v>
      </c>
      <c r="AQ17" s="238" t="s">
        <v>167</v>
      </c>
      <c r="AR17" s="122">
        <v>0.05</v>
      </c>
      <c r="AS17" s="95"/>
      <c r="AT17" s="36"/>
      <c r="AU17" s="36"/>
      <c r="AV17" s="36"/>
      <c r="AW17" s="36"/>
      <c r="AX17" s="36"/>
      <c r="AY17" s="36"/>
      <c r="AZ17" s="36"/>
    </row>
    <row r="18" spans="1:52" s="7" customFormat="1" ht="15" customHeight="1">
      <c r="A18" s="83">
        <v>12</v>
      </c>
      <c r="B18" s="177" t="s">
        <v>121</v>
      </c>
      <c r="C18" s="161">
        <v>72</v>
      </c>
      <c r="D18" s="161">
        <v>76</v>
      </c>
      <c r="E18" s="83"/>
      <c r="F18" s="3">
        <f t="shared" si="0"/>
        <v>1</v>
      </c>
      <c r="G18" s="83">
        <v>1356</v>
      </c>
      <c r="H18" s="161">
        <v>1360</v>
      </c>
      <c r="I18" s="83"/>
      <c r="J18" s="3">
        <f t="shared" si="1"/>
        <v>1</v>
      </c>
      <c r="K18" s="83">
        <v>44</v>
      </c>
      <c r="L18" s="161">
        <v>44</v>
      </c>
      <c r="M18" s="83"/>
      <c r="N18" s="84">
        <f t="shared" si="2"/>
        <v>1</v>
      </c>
      <c r="O18" s="161">
        <v>1261</v>
      </c>
      <c r="P18" s="161">
        <v>100</v>
      </c>
      <c r="Q18" s="84">
        <f t="shared" si="3"/>
        <v>2</v>
      </c>
      <c r="R18" s="161">
        <v>218</v>
      </c>
      <c r="S18" s="109">
        <f t="shared" si="4"/>
        <v>1</v>
      </c>
      <c r="T18" s="101">
        <v>1677</v>
      </c>
      <c r="U18" s="161">
        <v>1984</v>
      </c>
      <c r="V18" s="136">
        <f t="shared" si="5"/>
        <v>1.1830649970184854</v>
      </c>
      <c r="W18" s="83">
        <f t="shared" si="6"/>
        <v>2</v>
      </c>
      <c r="X18" s="3">
        <f t="shared" si="7"/>
        <v>8</v>
      </c>
      <c r="Y18" s="161">
        <v>79</v>
      </c>
      <c r="Z18" s="100">
        <f t="shared" si="8"/>
        <v>1</v>
      </c>
      <c r="AA18" s="161">
        <v>52</v>
      </c>
      <c r="AB18" s="100">
        <f t="shared" si="9"/>
        <v>2</v>
      </c>
      <c r="AC18" s="161">
        <v>79852</v>
      </c>
      <c r="AD18" s="85">
        <f t="shared" si="10"/>
        <v>4.516515837104072</v>
      </c>
      <c r="AE18" s="84">
        <f t="shared" si="11"/>
        <v>1</v>
      </c>
      <c r="AF18" s="161">
        <v>19050</v>
      </c>
      <c r="AG18" s="86"/>
      <c r="AH18" s="3">
        <f t="shared" si="12"/>
        <v>1</v>
      </c>
      <c r="AI18" s="161">
        <v>100</v>
      </c>
      <c r="AJ18" s="100">
        <f t="shared" si="13"/>
        <v>1</v>
      </c>
      <c r="AK18" s="87">
        <f t="shared" si="14"/>
        <v>6</v>
      </c>
      <c r="AL18" s="161">
        <v>3940</v>
      </c>
      <c r="AM18" s="88">
        <f t="shared" si="15"/>
        <v>2.8970588235294117</v>
      </c>
      <c r="AN18" s="100">
        <f t="shared" si="16"/>
        <v>2</v>
      </c>
      <c r="AO18" s="103">
        <f t="shared" si="17"/>
        <v>16</v>
      </c>
      <c r="AP18" s="117">
        <f t="shared" si="18"/>
        <v>0.9411764705882354</v>
      </c>
      <c r="AQ18" s="238" t="s">
        <v>168</v>
      </c>
      <c r="AR18" s="122">
        <v>0.06</v>
      </c>
      <c r="AS18" s="122"/>
      <c r="AT18" s="36"/>
      <c r="AU18" s="36"/>
      <c r="AV18" s="36"/>
      <c r="AW18" s="36"/>
      <c r="AX18" s="36"/>
      <c r="AY18" s="36"/>
      <c r="AZ18" s="36"/>
    </row>
    <row r="19" spans="1:52" s="182" customFormat="1" ht="15" customHeight="1">
      <c r="A19" s="83">
        <v>13</v>
      </c>
      <c r="B19" s="177" t="s">
        <v>125</v>
      </c>
      <c r="C19" s="161">
        <v>49</v>
      </c>
      <c r="D19" s="161">
        <v>60</v>
      </c>
      <c r="E19" s="142"/>
      <c r="F19" s="3">
        <f t="shared" si="0"/>
        <v>1</v>
      </c>
      <c r="G19" s="83">
        <v>878</v>
      </c>
      <c r="H19" s="161">
        <v>900</v>
      </c>
      <c r="I19" s="154"/>
      <c r="J19" s="3">
        <f t="shared" si="1"/>
        <v>1</v>
      </c>
      <c r="K19" s="83">
        <v>36</v>
      </c>
      <c r="L19" s="161">
        <v>36</v>
      </c>
      <c r="M19" s="3"/>
      <c r="N19" s="147">
        <f t="shared" si="2"/>
        <v>1</v>
      </c>
      <c r="O19" s="161">
        <v>817</v>
      </c>
      <c r="P19" s="161">
        <v>96</v>
      </c>
      <c r="Q19" s="147">
        <f t="shared" si="3"/>
        <v>2</v>
      </c>
      <c r="R19" s="161">
        <v>293</v>
      </c>
      <c r="S19" s="109">
        <f t="shared" si="4"/>
        <v>1</v>
      </c>
      <c r="T19" s="143">
        <v>1175</v>
      </c>
      <c r="U19" s="161">
        <v>1137</v>
      </c>
      <c r="V19" s="136">
        <f t="shared" si="5"/>
        <v>0.9676595744680851</v>
      </c>
      <c r="W19" s="83">
        <f t="shared" si="6"/>
        <v>2</v>
      </c>
      <c r="X19" s="3">
        <f t="shared" si="7"/>
        <v>8</v>
      </c>
      <c r="Y19" s="161">
        <v>78</v>
      </c>
      <c r="Z19" s="148">
        <f t="shared" si="8"/>
        <v>1</v>
      </c>
      <c r="AA19" s="161">
        <v>63</v>
      </c>
      <c r="AB19" s="148">
        <f t="shared" si="9"/>
        <v>2</v>
      </c>
      <c r="AC19" s="161">
        <v>64238</v>
      </c>
      <c r="AD19" s="85">
        <f t="shared" si="10"/>
        <v>5.49042735042735</v>
      </c>
      <c r="AE19" s="84">
        <f t="shared" si="11"/>
        <v>1</v>
      </c>
      <c r="AF19" s="161">
        <v>14618</v>
      </c>
      <c r="AG19" s="152"/>
      <c r="AH19" s="3">
        <f t="shared" si="12"/>
        <v>1</v>
      </c>
      <c r="AI19" s="161">
        <v>90</v>
      </c>
      <c r="AJ19" s="100">
        <f t="shared" si="13"/>
        <v>1</v>
      </c>
      <c r="AK19" s="87">
        <f t="shared" si="14"/>
        <v>6</v>
      </c>
      <c r="AL19" s="161">
        <v>1674</v>
      </c>
      <c r="AM19" s="88">
        <f t="shared" si="15"/>
        <v>1.86</v>
      </c>
      <c r="AN19" s="148">
        <f t="shared" si="16"/>
        <v>2</v>
      </c>
      <c r="AO19" s="103">
        <f t="shared" si="17"/>
        <v>16</v>
      </c>
      <c r="AP19" s="117">
        <f t="shared" si="18"/>
        <v>0.9411764705882354</v>
      </c>
      <c r="AQ19" s="239" t="s">
        <v>168</v>
      </c>
      <c r="AR19" s="122">
        <v>0.07</v>
      </c>
      <c r="AS19" s="132"/>
      <c r="AT19" s="36"/>
      <c r="AU19" s="36"/>
      <c r="AV19" s="36"/>
      <c r="AW19" s="36"/>
      <c r="AX19" s="36"/>
      <c r="AY19" s="36"/>
      <c r="AZ19" s="36"/>
    </row>
    <row r="20" spans="1:45" s="7" customFormat="1" ht="15" customHeight="1">
      <c r="A20" s="83">
        <v>14</v>
      </c>
      <c r="B20" s="177" t="s">
        <v>103</v>
      </c>
      <c r="C20" s="161">
        <v>68</v>
      </c>
      <c r="D20" s="161">
        <v>78</v>
      </c>
      <c r="E20" s="32"/>
      <c r="F20" s="3">
        <f t="shared" si="0"/>
        <v>1</v>
      </c>
      <c r="G20" s="83">
        <v>1502</v>
      </c>
      <c r="H20" s="161">
        <v>1502</v>
      </c>
      <c r="I20" s="33"/>
      <c r="J20" s="3">
        <f t="shared" si="1"/>
        <v>1</v>
      </c>
      <c r="K20" s="83">
        <v>55</v>
      </c>
      <c r="L20" s="161">
        <v>55</v>
      </c>
      <c r="M20" s="3"/>
      <c r="N20" s="84">
        <f t="shared" si="2"/>
        <v>1</v>
      </c>
      <c r="O20" s="161">
        <v>1427</v>
      </c>
      <c r="P20" s="161">
        <v>100</v>
      </c>
      <c r="Q20" s="84">
        <f t="shared" si="3"/>
        <v>2</v>
      </c>
      <c r="R20" s="161">
        <v>902</v>
      </c>
      <c r="S20" s="109">
        <f t="shared" si="4"/>
        <v>1</v>
      </c>
      <c r="T20" s="101">
        <v>1926</v>
      </c>
      <c r="U20" s="161">
        <v>2210</v>
      </c>
      <c r="V20" s="136">
        <f t="shared" si="5"/>
        <v>1.1474558670820354</v>
      </c>
      <c r="W20" s="83">
        <f t="shared" si="6"/>
        <v>2</v>
      </c>
      <c r="X20" s="3">
        <f t="shared" si="7"/>
        <v>8</v>
      </c>
      <c r="Y20" s="161">
        <v>99</v>
      </c>
      <c r="Z20" s="100">
        <f t="shared" si="8"/>
        <v>2</v>
      </c>
      <c r="AA20" s="161">
        <v>11</v>
      </c>
      <c r="AB20" s="148">
        <f t="shared" si="9"/>
        <v>0</v>
      </c>
      <c r="AC20" s="161">
        <v>38379</v>
      </c>
      <c r="AD20" s="85">
        <f t="shared" si="10"/>
        <v>1.9655331353067704</v>
      </c>
      <c r="AE20" s="84">
        <f t="shared" si="11"/>
        <v>1</v>
      </c>
      <c r="AF20" s="161">
        <v>11479</v>
      </c>
      <c r="AG20" s="86"/>
      <c r="AH20" s="3">
        <f t="shared" si="12"/>
        <v>1</v>
      </c>
      <c r="AI20" s="161">
        <v>100</v>
      </c>
      <c r="AJ20" s="100">
        <f t="shared" si="13"/>
        <v>1</v>
      </c>
      <c r="AK20" s="87">
        <f t="shared" si="14"/>
        <v>5</v>
      </c>
      <c r="AL20" s="161">
        <v>5302</v>
      </c>
      <c r="AM20" s="88">
        <f t="shared" si="15"/>
        <v>3.5299600532623168</v>
      </c>
      <c r="AN20" s="100">
        <f t="shared" si="16"/>
        <v>2</v>
      </c>
      <c r="AO20" s="103">
        <f t="shared" si="17"/>
        <v>15</v>
      </c>
      <c r="AP20" s="117">
        <f t="shared" si="18"/>
        <v>0.8823529411764706</v>
      </c>
      <c r="AQ20" s="237" t="s">
        <v>170</v>
      </c>
      <c r="AR20" s="122">
        <v>0.08</v>
      </c>
      <c r="AS20" s="95"/>
    </row>
    <row r="21" spans="1:52" s="7" customFormat="1" ht="17.25" customHeight="1">
      <c r="A21" s="83">
        <v>15</v>
      </c>
      <c r="B21" s="177" t="s">
        <v>127</v>
      </c>
      <c r="C21" s="161">
        <v>69</v>
      </c>
      <c r="D21" s="161">
        <v>84</v>
      </c>
      <c r="E21" s="32"/>
      <c r="F21" s="3">
        <f t="shared" si="0"/>
        <v>1</v>
      </c>
      <c r="G21" s="89">
        <v>1424</v>
      </c>
      <c r="H21" s="161">
        <v>1427</v>
      </c>
      <c r="I21" s="33"/>
      <c r="J21" s="3">
        <f t="shared" si="1"/>
        <v>1</v>
      </c>
      <c r="K21" s="83">
        <v>47</v>
      </c>
      <c r="L21" s="161">
        <v>47</v>
      </c>
      <c r="M21" s="3"/>
      <c r="N21" s="84">
        <f t="shared" si="2"/>
        <v>1</v>
      </c>
      <c r="O21" s="161">
        <v>1302</v>
      </c>
      <c r="P21" s="161">
        <v>98</v>
      </c>
      <c r="Q21" s="84">
        <f t="shared" si="3"/>
        <v>2</v>
      </c>
      <c r="R21" s="161">
        <v>196</v>
      </c>
      <c r="S21" s="109">
        <f t="shared" si="4"/>
        <v>1</v>
      </c>
      <c r="T21" s="83">
        <v>1630</v>
      </c>
      <c r="U21" s="161">
        <v>1584</v>
      </c>
      <c r="V21" s="136">
        <f t="shared" si="5"/>
        <v>0.9717791411042945</v>
      </c>
      <c r="W21" s="83">
        <f t="shared" si="6"/>
        <v>2</v>
      </c>
      <c r="X21" s="3">
        <f t="shared" si="7"/>
        <v>8</v>
      </c>
      <c r="Y21" s="161">
        <v>92</v>
      </c>
      <c r="Z21" s="100">
        <f t="shared" si="8"/>
        <v>2</v>
      </c>
      <c r="AA21" s="161">
        <v>1</v>
      </c>
      <c r="AB21" s="100">
        <f t="shared" si="9"/>
        <v>0</v>
      </c>
      <c r="AC21" s="161">
        <v>60665</v>
      </c>
      <c r="AD21" s="85">
        <f t="shared" si="10"/>
        <v>3.2701741146029866</v>
      </c>
      <c r="AE21" s="84">
        <f t="shared" si="11"/>
        <v>1</v>
      </c>
      <c r="AF21" s="161">
        <v>10721</v>
      </c>
      <c r="AG21" s="86"/>
      <c r="AH21" s="3">
        <f t="shared" si="12"/>
        <v>1</v>
      </c>
      <c r="AI21" s="161">
        <v>96</v>
      </c>
      <c r="AJ21" s="100">
        <f t="shared" si="13"/>
        <v>1</v>
      </c>
      <c r="AK21" s="87">
        <f t="shared" si="14"/>
        <v>5</v>
      </c>
      <c r="AL21" s="161">
        <v>4112</v>
      </c>
      <c r="AM21" s="88">
        <f t="shared" si="15"/>
        <v>2.8815697266993694</v>
      </c>
      <c r="AN21" s="100">
        <f t="shared" si="16"/>
        <v>2</v>
      </c>
      <c r="AO21" s="103">
        <f t="shared" si="17"/>
        <v>15</v>
      </c>
      <c r="AP21" s="117">
        <f t="shared" si="18"/>
        <v>0.8823529411764706</v>
      </c>
      <c r="AQ21" s="239" t="s">
        <v>168</v>
      </c>
      <c r="AR21" s="122">
        <v>0.09</v>
      </c>
      <c r="AS21" s="130"/>
      <c r="AT21" s="36"/>
      <c r="AU21" s="36"/>
      <c r="AV21" s="36"/>
      <c r="AW21" s="36"/>
      <c r="AX21" s="36"/>
      <c r="AY21" s="36"/>
      <c r="AZ21" s="36"/>
    </row>
    <row r="22" spans="1:52" s="7" customFormat="1" ht="15" customHeight="1">
      <c r="A22" s="83">
        <v>16</v>
      </c>
      <c r="B22" s="177" t="s">
        <v>78</v>
      </c>
      <c r="C22" s="161">
        <v>59</v>
      </c>
      <c r="D22" s="161">
        <v>79</v>
      </c>
      <c r="E22" s="32"/>
      <c r="F22" s="3">
        <f t="shared" si="0"/>
        <v>1</v>
      </c>
      <c r="G22" s="83">
        <v>1306</v>
      </c>
      <c r="H22" s="161">
        <v>1311</v>
      </c>
      <c r="I22" s="33"/>
      <c r="J22" s="3">
        <f t="shared" si="1"/>
        <v>1</v>
      </c>
      <c r="K22" s="83">
        <v>47</v>
      </c>
      <c r="L22" s="161">
        <v>47</v>
      </c>
      <c r="M22" s="3"/>
      <c r="N22" s="84">
        <f t="shared" si="2"/>
        <v>1</v>
      </c>
      <c r="O22" s="161">
        <v>1702</v>
      </c>
      <c r="P22" s="161">
        <v>93</v>
      </c>
      <c r="Q22" s="84">
        <f t="shared" si="3"/>
        <v>2</v>
      </c>
      <c r="R22" s="161">
        <v>192</v>
      </c>
      <c r="S22" s="109">
        <f t="shared" si="4"/>
        <v>1</v>
      </c>
      <c r="T22" s="83">
        <v>1560</v>
      </c>
      <c r="U22" s="161">
        <v>1451</v>
      </c>
      <c r="V22" s="136">
        <f t="shared" si="5"/>
        <v>0.9301282051282052</v>
      </c>
      <c r="W22" s="83">
        <f t="shared" si="6"/>
        <v>2</v>
      </c>
      <c r="X22" s="3">
        <f t="shared" si="7"/>
        <v>8</v>
      </c>
      <c r="Y22" s="161">
        <v>88</v>
      </c>
      <c r="Z22" s="100">
        <f t="shared" si="8"/>
        <v>1</v>
      </c>
      <c r="AA22" s="161">
        <v>55</v>
      </c>
      <c r="AB22" s="100">
        <f t="shared" si="9"/>
        <v>2</v>
      </c>
      <c r="AC22" s="161">
        <v>90020</v>
      </c>
      <c r="AD22" s="85">
        <f t="shared" si="10"/>
        <v>5.281933931819515</v>
      </c>
      <c r="AE22" s="84">
        <f t="shared" si="11"/>
        <v>1</v>
      </c>
      <c r="AF22" s="161">
        <v>21976</v>
      </c>
      <c r="AG22" s="86"/>
      <c r="AH22" s="3">
        <f t="shared" si="12"/>
        <v>1</v>
      </c>
      <c r="AI22" s="161">
        <v>99</v>
      </c>
      <c r="AJ22" s="100">
        <f t="shared" si="13"/>
        <v>1</v>
      </c>
      <c r="AK22" s="87">
        <f t="shared" si="14"/>
        <v>6</v>
      </c>
      <c r="AL22" s="161">
        <v>832</v>
      </c>
      <c r="AM22" s="88">
        <f t="shared" si="15"/>
        <v>0.6346300533943554</v>
      </c>
      <c r="AN22" s="100">
        <f t="shared" si="16"/>
        <v>1</v>
      </c>
      <c r="AO22" s="103">
        <f t="shared" si="17"/>
        <v>15</v>
      </c>
      <c r="AP22" s="117">
        <f t="shared" si="18"/>
        <v>0.8823529411764706</v>
      </c>
      <c r="AQ22" s="237" t="s">
        <v>167</v>
      </c>
      <c r="AR22" s="122">
        <v>0.1</v>
      </c>
      <c r="AS22" s="128"/>
      <c r="AT22" s="36"/>
      <c r="AU22" s="36"/>
      <c r="AV22" s="36"/>
      <c r="AW22" s="36"/>
      <c r="AX22" s="36"/>
      <c r="AY22" s="36"/>
      <c r="AZ22" s="36"/>
    </row>
    <row r="23" spans="1:45" s="7" customFormat="1" ht="15" customHeight="1">
      <c r="A23" s="83">
        <v>17</v>
      </c>
      <c r="B23" s="177" t="s">
        <v>55</v>
      </c>
      <c r="C23" s="161">
        <v>63</v>
      </c>
      <c r="D23" s="161">
        <v>68</v>
      </c>
      <c r="E23" s="153"/>
      <c r="F23" s="3">
        <f t="shared" si="0"/>
        <v>1</v>
      </c>
      <c r="G23" s="83">
        <v>1224</v>
      </c>
      <c r="H23" s="161">
        <v>1196</v>
      </c>
      <c r="I23" s="154"/>
      <c r="J23" s="3">
        <f t="shared" si="1"/>
        <v>1</v>
      </c>
      <c r="K23" s="31">
        <v>41</v>
      </c>
      <c r="L23" s="161">
        <v>41</v>
      </c>
      <c r="M23" s="3"/>
      <c r="N23" s="147">
        <f t="shared" si="2"/>
        <v>1</v>
      </c>
      <c r="O23" s="161">
        <v>2338</v>
      </c>
      <c r="P23" s="161">
        <v>100</v>
      </c>
      <c r="Q23" s="147">
        <f t="shared" si="3"/>
        <v>2</v>
      </c>
      <c r="R23" s="161">
        <v>295</v>
      </c>
      <c r="S23" s="109">
        <f t="shared" si="4"/>
        <v>1</v>
      </c>
      <c r="T23" s="83">
        <v>1488</v>
      </c>
      <c r="U23" s="161">
        <v>1722</v>
      </c>
      <c r="V23" s="136">
        <f t="shared" si="5"/>
        <v>1.157258064516129</v>
      </c>
      <c r="W23" s="83">
        <f t="shared" si="6"/>
        <v>2</v>
      </c>
      <c r="X23" s="3">
        <f t="shared" si="7"/>
        <v>8</v>
      </c>
      <c r="Y23" s="161">
        <v>86</v>
      </c>
      <c r="Z23" s="148">
        <f t="shared" si="8"/>
        <v>1</v>
      </c>
      <c r="AA23" s="161">
        <v>60</v>
      </c>
      <c r="AB23" s="148">
        <f t="shared" si="9"/>
        <v>2</v>
      </c>
      <c r="AC23" s="161">
        <v>71209</v>
      </c>
      <c r="AD23" s="85">
        <f t="shared" si="10"/>
        <v>4.579945973758683</v>
      </c>
      <c r="AE23" s="84">
        <f t="shared" si="11"/>
        <v>1</v>
      </c>
      <c r="AF23" s="161">
        <v>24396</v>
      </c>
      <c r="AG23" s="152"/>
      <c r="AH23" s="3">
        <f t="shared" si="12"/>
        <v>1</v>
      </c>
      <c r="AI23" s="161">
        <v>78</v>
      </c>
      <c r="AJ23" s="100">
        <f t="shared" si="13"/>
        <v>0</v>
      </c>
      <c r="AK23" s="87">
        <f t="shared" si="14"/>
        <v>5</v>
      </c>
      <c r="AL23" s="161">
        <v>3936</v>
      </c>
      <c r="AM23" s="88">
        <f t="shared" si="15"/>
        <v>3.290969899665552</v>
      </c>
      <c r="AN23" s="148">
        <f t="shared" si="16"/>
        <v>2</v>
      </c>
      <c r="AO23" s="103">
        <f t="shared" si="17"/>
        <v>15</v>
      </c>
      <c r="AP23" s="117">
        <f t="shared" si="18"/>
        <v>0.8823529411764706</v>
      </c>
      <c r="AQ23" s="237" t="s">
        <v>169</v>
      </c>
      <c r="AR23" s="122">
        <v>0.11</v>
      </c>
      <c r="AS23" s="95"/>
    </row>
    <row r="24" spans="1:52" s="7" customFormat="1" ht="15" customHeight="1">
      <c r="A24" s="83">
        <v>18</v>
      </c>
      <c r="B24" s="177" t="s">
        <v>102</v>
      </c>
      <c r="C24" s="161">
        <v>53</v>
      </c>
      <c r="D24" s="161">
        <v>54</v>
      </c>
      <c r="E24" s="102"/>
      <c r="F24" s="3">
        <f t="shared" si="0"/>
        <v>1</v>
      </c>
      <c r="G24" s="101">
        <v>918</v>
      </c>
      <c r="H24" s="161">
        <v>913</v>
      </c>
      <c r="I24" s="102"/>
      <c r="J24" s="3">
        <f t="shared" si="1"/>
        <v>1</v>
      </c>
      <c r="K24" s="101">
        <v>32</v>
      </c>
      <c r="L24" s="161">
        <v>32</v>
      </c>
      <c r="M24" s="102"/>
      <c r="N24" s="84">
        <f t="shared" si="2"/>
        <v>1</v>
      </c>
      <c r="O24" s="161">
        <v>793</v>
      </c>
      <c r="P24" s="161">
        <v>98</v>
      </c>
      <c r="Q24" s="84">
        <f t="shared" si="3"/>
        <v>2</v>
      </c>
      <c r="R24" s="161">
        <v>155</v>
      </c>
      <c r="S24" s="109">
        <f t="shared" si="4"/>
        <v>1</v>
      </c>
      <c r="T24" s="83">
        <v>1182</v>
      </c>
      <c r="U24" s="161">
        <v>1390</v>
      </c>
      <c r="V24" s="136">
        <f t="shared" si="5"/>
        <v>1.1759729272419628</v>
      </c>
      <c r="W24" s="83">
        <f t="shared" si="6"/>
        <v>2</v>
      </c>
      <c r="X24" s="3">
        <f t="shared" si="7"/>
        <v>8</v>
      </c>
      <c r="Y24" s="161">
        <v>90</v>
      </c>
      <c r="Z24" s="100">
        <f t="shared" si="8"/>
        <v>2</v>
      </c>
      <c r="AA24" s="161">
        <v>91</v>
      </c>
      <c r="AB24" s="100">
        <f t="shared" si="9"/>
        <v>2</v>
      </c>
      <c r="AC24" s="161">
        <v>72454</v>
      </c>
      <c r="AD24" s="85">
        <f t="shared" si="10"/>
        <v>6.104473839413599</v>
      </c>
      <c r="AE24" s="84">
        <f t="shared" si="11"/>
        <v>1</v>
      </c>
      <c r="AF24" s="161">
        <v>12262</v>
      </c>
      <c r="AG24" s="86"/>
      <c r="AH24" s="3">
        <f t="shared" si="12"/>
        <v>1</v>
      </c>
      <c r="AI24" s="161">
        <v>96</v>
      </c>
      <c r="AJ24" s="100">
        <f t="shared" si="13"/>
        <v>1</v>
      </c>
      <c r="AK24" s="87">
        <f t="shared" si="14"/>
        <v>7</v>
      </c>
      <c r="AL24" s="161">
        <v>323</v>
      </c>
      <c r="AM24" s="88">
        <f t="shared" si="15"/>
        <v>0.3537787513691128</v>
      </c>
      <c r="AN24" s="100">
        <f t="shared" si="16"/>
        <v>0</v>
      </c>
      <c r="AO24" s="103">
        <f t="shared" si="17"/>
        <v>15</v>
      </c>
      <c r="AP24" s="117">
        <f t="shared" si="18"/>
        <v>0.8823529411764706</v>
      </c>
      <c r="AQ24" s="238" t="s">
        <v>170</v>
      </c>
      <c r="AR24" s="122">
        <v>0.12</v>
      </c>
      <c r="AS24" s="128"/>
      <c r="AT24" s="129"/>
      <c r="AU24" s="129"/>
      <c r="AV24" s="129"/>
      <c r="AW24" s="129"/>
      <c r="AX24" s="129"/>
      <c r="AY24" s="129"/>
      <c r="AZ24" s="129"/>
    </row>
    <row r="25" spans="1:52" ht="14.25" customHeight="1">
      <c r="A25" s="83">
        <v>19</v>
      </c>
      <c r="B25" s="177" t="s">
        <v>87</v>
      </c>
      <c r="C25" s="161">
        <v>74</v>
      </c>
      <c r="D25" s="161">
        <v>88</v>
      </c>
      <c r="E25" s="32"/>
      <c r="F25" s="3">
        <f t="shared" si="0"/>
        <v>1</v>
      </c>
      <c r="G25" s="83">
        <v>1527</v>
      </c>
      <c r="H25" s="161">
        <v>1527</v>
      </c>
      <c r="I25" s="33"/>
      <c r="J25" s="3">
        <f t="shared" si="1"/>
        <v>1</v>
      </c>
      <c r="K25" s="83">
        <v>58</v>
      </c>
      <c r="L25" s="161">
        <v>58</v>
      </c>
      <c r="M25" s="3"/>
      <c r="N25" s="84">
        <f t="shared" si="2"/>
        <v>1</v>
      </c>
      <c r="O25" s="161">
        <v>2332</v>
      </c>
      <c r="P25" s="161">
        <v>97</v>
      </c>
      <c r="Q25" s="84">
        <f t="shared" si="3"/>
        <v>2</v>
      </c>
      <c r="R25" s="161">
        <v>323</v>
      </c>
      <c r="S25" s="109">
        <f t="shared" si="4"/>
        <v>1</v>
      </c>
      <c r="T25" s="83">
        <v>1883</v>
      </c>
      <c r="U25" s="161">
        <v>2244</v>
      </c>
      <c r="V25" s="136">
        <f t="shared" si="5"/>
        <v>1.1917153478491769</v>
      </c>
      <c r="W25" s="83">
        <f t="shared" si="6"/>
        <v>2</v>
      </c>
      <c r="X25" s="3">
        <f t="shared" si="7"/>
        <v>8</v>
      </c>
      <c r="Y25" s="161">
        <v>76</v>
      </c>
      <c r="Z25" s="100">
        <f t="shared" si="8"/>
        <v>1</v>
      </c>
      <c r="AA25" s="161">
        <v>58</v>
      </c>
      <c r="AB25" s="100">
        <f t="shared" si="9"/>
        <v>2</v>
      </c>
      <c r="AC25" s="161">
        <v>72800</v>
      </c>
      <c r="AD25" s="85">
        <f t="shared" si="10"/>
        <v>3.66732154551408</v>
      </c>
      <c r="AE25" s="84">
        <f t="shared" si="11"/>
        <v>1</v>
      </c>
      <c r="AF25" s="161">
        <v>22257</v>
      </c>
      <c r="AG25" s="86"/>
      <c r="AH25" s="3">
        <f t="shared" si="12"/>
        <v>1</v>
      </c>
      <c r="AI25" s="161">
        <v>71</v>
      </c>
      <c r="AJ25" s="100">
        <f t="shared" si="13"/>
        <v>0</v>
      </c>
      <c r="AK25" s="87">
        <f t="shared" si="14"/>
        <v>5</v>
      </c>
      <c r="AL25" s="161">
        <v>3378</v>
      </c>
      <c r="AM25" s="88">
        <f t="shared" si="15"/>
        <v>2.212180746561886</v>
      </c>
      <c r="AN25" s="100">
        <f t="shared" si="16"/>
        <v>2</v>
      </c>
      <c r="AO25" s="103">
        <f t="shared" si="17"/>
        <v>15</v>
      </c>
      <c r="AP25" s="117">
        <f t="shared" si="18"/>
        <v>0.8823529411764706</v>
      </c>
      <c r="AQ25" s="237" t="s">
        <v>169</v>
      </c>
      <c r="AR25" s="122">
        <v>0.13</v>
      </c>
      <c r="AS25" s="128"/>
      <c r="AT25" s="36"/>
      <c r="AU25" s="36"/>
      <c r="AV25" s="36"/>
      <c r="AW25" s="36"/>
      <c r="AX25" s="36"/>
      <c r="AY25" s="36"/>
      <c r="AZ25" s="36"/>
    </row>
    <row r="26" spans="1:52" ht="17.25" customHeight="1">
      <c r="A26" s="83">
        <v>20</v>
      </c>
      <c r="B26" s="177" t="s">
        <v>160</v>
      </c>
      <c r="C26" s="161">
        <v>12</v>
      </c>
      <c r="D26" s="161">
        <v>16</v>
      </c>
      <c r="E26" s="151"/>
      <c r="F26" s="3">
        <f t="shared" si="0"/>
        <v>1</v>
      </c>
      <c r="G26" s="143">
        <v>95</v>
      </c>
      <c r="H26" s="161">
        <v>98</v>
      </c>
      <c r="I26" s="151"/>
      <c r="J26" s="3">
        <f t="shared" si="1"/>
        <v>1</v>
      </c>
      <c r="K26" s="143">
        <v>9</v>
      </c>
      <c r="L26" s="161">
        <v>9</v>
      </c>
      <c r="M26" s="151"/>
      <c r="N26" s="147">
        <f t="shared" si="2"/>
        <v>1</v>
      </c>
      <c r="O26" s="161">
        <v>115</v>
      </c>
      <c r="P26" s="161">
        <v>95</v>
      </c>
      <c r="Q26" s="147">
        <f t="shared" si="3"/>
        <v>2</v>
      </c>
      <c r="R26" s="161">
        <v>151</v>
      </c>
      <c r="S26" s="109">
        <f t="shared" si="4"/>
        <v>1</v>
      </c>
      <c r="T26" s="83">
        <v>250</v>
      </c>
      <c r="U26" s="161">
        <v>297</v>
      </c>
      <c r="V26" s="136">
        <f t="shared" si="5"/>
        <v>1.188</v>
      </c>
      <c r="W26" s="83">
        <f t="shared" si="6"/>
        <v>2</v>
      </c>
      <c r="X26" s="3">
        <f t="shared" si="7"/>
        <v>8</v>
      </c>
      <c r="Y26" s="161">
        <v>69</v>
      </c>
      <c r="Z26" s="148">
        <f t="shared" si="8"/>
        <v>0</v>
      </c>
      <c r="AA26" s="161">
        <v>52</v>
      </c>
      <c r="AB26" s="148">
        <f t="shared" si="9"/>
        <v>2</v>
      </c>
      <c r="AC26" s="161">
        <v>6873</v>
      </c>
      <c r="AD26" s="85">
        <f t="shared" si="10"/>
        <v>5.3948194662480375</v>
      </c>
      <c r="AE26" s="84">
        <f t="shared" si="11"/>
        <v>1</v>
      </c>
      <c r="AF26" s="161">
        <v>1338</v>
      </c>
      <c r="AG26" s="152"/>
      <c r="AH26" s="3">
        <f t="shared" si="12"/>
        <v>1</v>
      </c>
      <c r="AI26" s="161">
        <v>100</v>
      </c>
      <c r="AJ26" s="100">
        <f t="shared" si="13"/>
        <v>1</v>
      </c>
      <c r="AK26" s="87">
        <f t="shared" si="14"/>
        <v>5</v>
      </c>
      <c r="AL26" s="161">
        <v>147</v>
      </c>
      <c r="AM26" s="88">
        <f t="shared" si="15"/>
        <v>1.5</v>
      </c>
      <c r="AN26" s="148">
        <f t="shared" si="16"/>
        <v>2</v>
      </c>
      <c r="AO26" s="103">
        <f t="shared" si="17"/>
        <v>15</v>
      </c>
      <c r="AP26" s="117">
        <f t="shared" si="18"/>
        <v>0.8823529411764706</v>
      </c>
      <c r="AQ26" s="237" t="s">
        <v>167</v>
      </c>
      <c r="AR26" s="122">
        <v>0.14</v>
      </c>
      <c r="AS26" s="128"/>
      <c r="AT26" s="36"/>
      <c r="AU26" s="36"/>
      <c r="AV26" s="36"/>
      <c r="AW26" s="36"/>
      <c r="AX26" s="36"/>
      <c r="AY26" s="36"/>
      <c r="AZ26" s="36"/>
    </row>
    <row r="27" spans="1:52" s="7" customFormat="1" ht="16.5" customHeight="1">
      <c r="A27" s="83">
        <v>21</v>
      </c>
      <c r="B27" s="177" t="s">
        <v>54</v>
      </c>
      <c r="C27" s="161">
        <v>35</v>
      </c>
      <c r="D27" s="161">
        <v>40</v>
      </c>
      <c r="E27" s="153"/>
      <c r="F27" s="3">
        <f t="shared" si="0"/>
        <v>1</v>
      </c>
      <c r="G27" s="83">
        <v>710</v>
      </c>
      <c r="H27" s="161">
        <v>720</v>
      </c>
      <c r="I27" s="154"/>
      <c r="J27" s="3">
        <f t="shared" si="1"/>
        <v>1</v>
      </c>
      <c r="K27" s="83">
        <v>29</v>
      </c>
      <c r="L27" s="161">
        <v>29</v>
      </c>
      <c r="M27" s="3"/>
      <c r="N27" s="147">
        <f t="shared" si="2"/>
        <v>1</v>
      </c>
      <c r="O27" s="161">
        <v>976</v>
      </c>
      <c r="P27" s="161">
        <v>83</v>
      </c>
      <c r="Q27" s="147">
        <f t="shared" si="3"/>
        <v>1</v>
      </c>
      <c r="R27" s="161">
        <v>205</v>
      </c>
      <c r="S27" s="109">
        <f t="shared" si="4"/>
        <v>1</v>
      </c>
      <c r="T27" s="143">
        <v>937</v>
      </c>
      <c r="U27" s="161">
        <v>874</v>
      </c>
      <c r="V27" s="136">
        <f t="shared" si="5"/>
        <v>0.9327641408751334</v>
      </c>
      <c r="W27" s="83">
        <f t="shared" si="6"/>
        <v>2</v>
      </c>
      <c r="X27" s="3">
        <f t="shared" si="7"/>
        <v>7</v>
      </c>
      <c r="Y27" s="161">
        <v>92</v>
      </c>
      <c r="Z27" s="148">
        <f t="shared" si="8"/>
        <v>2</v>
      </c>
      <c r="AA27" s="161">
        <v>55</v>
      </c>
      <c r="AB27" s="148">
        <f t="shared" si="9"/>
        <v>2</v>
      </c>
      <c r="AC27" s="161">
        <v>37514</v>
      </c>
      <c r="AD27" s="85">
        <f t="shared" si="10"/>
        <v>4.007905982905982</v>
      </c>
      <c r="AE27" s="84">
        <f t="shared" si="11"/>
        <v>1</v>
      </c>
      <c r="AF27" s="161">
        <v>11689</v>
      </c>
      <c r="AG27" s="152"/>
      <c r="AH27" s="3">
        <f t="shared" si="12"/>
        <v>1</v>
      </c>
      <c r="AI27" s="161">
        <v>98</v>
      </c>
      <c r="AJ27" s="100">
        <f t="shared" si="13"/>
        <v>1</v>
      </c>
      <c r="AK27" s="87">
        <f t="shared" si="14"/>
        <v>7</v>
      </c>
      <c r="AL27" s="161">
        <v>44</v>
      </c>
      <c r="AM27" s="88">
        <f t="shared" si="15"/>
        <v>0.06111111111111111</v>
      </c>
      <c r="AN27" s="148">
        <f t="shared" si="16"/>
        <v>0</v>
      </c>
      <c r="AO27" s="103">
        <f t="shared" si="17"/>
        <v>14</v>
      </c>
      <c r="AP27" s="117">
        <f t="shared" si="18"/>
        <v>0.823529411764706</v>
      </c>
      <c r="AQ27" s="237" t="s">
        <v>169</v>
      </c>
      <c r="AR27" s="122">
        <v>0.15</v>
      </c>
      <c r="AS27" s="128"/>
      <c r="AT27" s="36"/>
      <c r="AU27" s="36"/>
      <c r="AV27" s="36"/>
      <c r="AW27" s="36"/>
      <c r="AX27" s="36"/>
      <c r="AY27" s="36"/>
      <c r="AZ27" s="36"/>
    </row>
    <row r="28" spans="1:45" s="7" customFormat="1" ht="14.25" customHeight="1">
      <c r="A28" s="83">
        <v>22</v>
      </c>
      <c r="B28" s="177" t="s">
        <v>120</v>
      </c>
      <c r="C28" s="161">
        <v>41</v>
      </c>
      <c r="D28" s="161">
        <v>51</v>
      </c>
      <c r="E28" s="32"/>
      <c r="F28" s="3">
        <f t="shared" si="0"/>
        <v>1</v>
      </c>
      <c r="G28" s="83">
        <v>940</v>
      </c>
      <c r="H28" s="161">
        <v>953</v>
      </c>
      <c r="I28" s="33"/>
      <c r="J28" s="3">
        <f t="shared" si="1"/>
        <v>1</v>
      </c>
      <c r="K28" s="31">
        <v>31</v>
      </c>
      <c r="L28" s="161">
        <v>31</v>
      </c>
      <c r="M28" s="3"/>
      <c r="N28" s="84">
        <f t="shared" si="2"/>
        <v>1</v>
      </c>
      <c r="O28" s="161">
        <v>1534</v>
      </c>
      <c r="P28" s="161">
        <v>98</v>
      </c>
      <c r="Q28" s="84">
        <f t="shared" si="3"/>
        <v>2</v>
      </c>
      <c r="R28" s="161">
        <v>177</v>
      </c>
      <c r="S28" s="109">
        <f t="shared" si="4"/>
        <v>1</v>
      </c>
      <c r="T28" s="83">
        <v>986</v>
      </c>
      <c r="U28" s="161">
        <v>1024</v>
      </c>
      <c r="V28" s="136">
        <f t="shared" si="5"/>
        <v>1.0385395537525355</v>
      </c>
      <c r="W28" s="83">
        <f t="shared" si="6"/>
        <v>2</v>
      </c>
      <c r="X28" s="3">
        <f t="shared" si="7"/>
        <v>8</v>
      </c>
      <c r="Y28" s="161">
        <v>96</v>
      </c>
      <c r="Z28" s="100">
        <f t="shared" si="8"/>
        <v>2</v>
      </c>
      <c r="AA28" s="161">
        <v>45</v>
      </c>
      <c r="AB28" s="100">
        <f t="shared" si="9"/>
        <v>1</v>
      </c>
      <c r="AC28" s="161">
        <v>71228</v>
      </c>
      <c r="AD28" s="85">
        <f t="shared" si="10"/>
        <v>5.74929372830737</v>
      </c>
      <c r="AE28" s="84">
        <f t="shared" si="11"/>
        <v>1</v>
      </c>
      <c r="AF28" s="161">
        <v>13942</v>
      </c>
      <c r="AG28" s="86"/>
      <c r="AH28" s="3">
        <f t="shared" si="12"/>
        <v>1</v>
      </c>
      <c r="AI28" s="161" t="s">
        <v>166</v>
      </c>
      <c r="AJ28" s="100">
        <f t="shared" si="13"/>
        <v>1</v>
      </c>
      <c r="AK28" s="87">
        <f t="shared" si="14"/>
        <v>6</v>
      </c>
      <c r="AL28" s="161">
        <v>119</v>
      </c>
      <c r="AM28" s="88">
        <f t="shared" si="15"/>
        <v>0.1248688352570829</v>
      </c>
      <c r="AN28" s="100">
        <f t="shared" si="16"/>
        <v>0</v>
      </c>
      <c r="AO28" s="103">
        <f t="shared" si="17"/>
        <v>14</v>
      </c>
      <c r="AP28" s="117">
        <f t="shared" si="18"/>
        <v>0.823529411764706</v>
      </c>
      <c r="AQ28" s="237" t="s">
        <v>168</v>
      </c>
      <c r="AR28" s="122">
        <v>0.16</v>
      </c>
      <c r="AS28" s="95"/>
    </row>
    <row r="29" spans="1:52" s="7" customFormat="1" ht="15" customHeight="1">
      <c r="A29" s="83">
        <v>23</v>
      </c>
      <c r="B29" s="177" t="s">
        <v>113</v>
      </c>
      <c r="C29" s="161">
        <v>45</v>
      </c>
      <c r="D29" s="161">
        <v>55</v>
      </c>
      <c r="E29" s="178"/>
      <c r="F29" s="195">
        <f t="shared" si="0"/>
        <v>1</v>
      </c>
      <c r="G29" s="90">
        <v>919</v>
      </c>
      <c r="H29" s="161">
        <v>922</v>
      </c>
      <c r="I29" s="180"/>
      <c r="J29" s="195">
        <f t="shared" si="1"/>
        <v>1</v>
      </c>
      <c r="K29" s="90">
        <v>35</v>
      </c>
      <c r="L29" s="161">
        <v>35</v>
      </c>
      <c r="M29" s="179"/>
      <c r="N29" s="196">
        <f t="shared" si="2"/>
        <v>1</v>
      </c>
      <c r="O29" s="161">
        <v>828</v>
      </c>
      <c r="P29" s="161">
        <v>89</v>
      </c>
      <c r="Q29" s="196">
        <f t="shared" si="3"/>
        <v>1</v>
      </c>
      <c r="R29" s="161">
        <v>169</v>
      </c>
      <c r="S29" s="197">
        <f t="shared" si="4"/>
        <v>1</v>
      </c>
      <c r="T29" s="194">
        <v>1085</v>
      </c>
      <c r="U29" s="161">
        <v>1281</v>
      </c>
      <c r="V29" s="198">
        <f t="shared" si="5"/>
        <v>1.1806451612903226</v>
      </c>
      <c r="W29" s="194">
        <f t="shared" si="6"/>
        <v>2</v>
      </c>
      <c r="X29" s="195">
        <f t="shared" si="7"/>
        <v>7</v>
      </c>
      <c r="Y29" s="161">
        <v>90</v>
      </c>
      <c r="Z29" s="100">
        <f t="shared" si="8"/>
        <v>2</v>
      </c>
      <c r="AA29" s="161">
        <v>41</v>
      </c>
      <c r="AB29" s="100">
        <f t="shared" si="9"/>
        <v>1</v>
      </c>
      <c r="AC29" s="161">
        <v>23972</v>
      </c>
      <c r="AD29" s="199">
        <f t="shared" si="10"/>
        <v>2</v>
      </c>
      <c r="AE29" s="196">
        <f t="shared" si="11"/>
        <v>1</v>
      </c>
      <c r="AF29" s="161">
        <v>8269</v>
      </c>
      <c r="AG29" s="181"/>
      <c r="AH29" s="195">
        <f t="shared" si="12"/>
        <v>1</v>
      </c>
      <c r="AI29" s="161">
        <v>80</v>
      </c>
      <c r="AJ29" s="100">
        <f t="shared" si="13"/>
        <v>1</v>
      </c>
      <c r="AK29" s="200">
        <f t="shared" si="14"/>
        <v>6</v>
      </c>
      <c r="AL29" s="161">
        <v>550</v>
      </c>
      <c r="AM29" s="201">
        <f t="shared" si="15"/>
        <v>0.596529284164859</v>
      </c>
      <c r="AN29" s="100">
        <f t="shared" si="16"/>
        <v>1</v>
      </c>
      <c r="AO29" s="202">
        <f t="shared" si="17"/>
        <v>14</v>
      </c>
      <c r="AP29" s="203">
        <f t="shared" si="18"/>
        <v>0.823529411764706</v>
      </c>
      <c r="AQ29" s="240" t="s">
        <v>168</v>
      </c>
      <c r="AR29" s="122">
        <v>0.17</v>
      </c>
      <c r="AS29" s="205"/>
      <c r="AT29" s="206"/>
      <c r="AU29" s="206"/>
      <c r="AV29" s="206"/>
      <c r="AW29" s="206"/>
      <c r="AX29" s="206"/>
      <c r="AY29" s="206"/>
      <c r="AZ29" s="206"/>
    </row>
    <row r="30" spans="1:52" s="7" customFormat="1" ht="14.25" customHeight="1">
      <c r="A30" s="83">
        <v>24</v>
      </c>
      <c r="B30" s="177" t="s">
        <v>98</v>
      </c>
      <c r="C30" s="161">
        <v>29</v>
      </c>
      <c r="D30" s="161">
        <v>38</v>
      </c>
      <c r="E30" s="151"/>
      <c r="F30" s="3">
        <f t="shared" si="0"/>
        <v>1</v>
      </c>
      <c r="G30" s="143">
        <v>531</v>
      </c>
      <c r="H30" s="161">
        <v>548</v>
      </c>
      <c r="I30" s="151"/>
      <c r="J30" s="3">
        <f t="shared" si="1"/>
        <v>1</v>
      </c>
      <c r="K30" s="143">
        <v>22</v>
      </c>
      <c r="L30" s="161">
        <v>22</v>
      </c>
      <c r="M30" s="151"/>
      <c r="N30" s="147">
        <f t="shared" si="2"/>
        <v>1</v>
      </c>
      <c r="O30" s="161">
        <v>554</v>
      </c>
      <c r="P30" s="161">
        <v>70</v>
      </c>
      <c r="Q30" s="147">
        <f t="shared" si="3"/>
        <v>1</v>
      </c>
      <c r="R30" s="161">
        <v>217</v>
      </c>
      <c r="S30" s="109">
        <f t="shared" si="4"/>
        <v>1</v>
      </c>
      <c r="T30" s="83">
        <v>735</v>
      </c>
      <c r="U30" s="161">
        <v>855</v>
      </c>
      <c r="V30" s="136">
        <f t="shared" si="5"/>
        <v>1.163265306122449</v>
      </c>
      <c r="W30" s="83">
        <f t="shared" si="6"/>
        <v>2</v>
      </c>
      <c r="X30" s="3">
        <f t="shared" si="7"/>
        <v>7</v>
      </c>
      <c r="Y30" s="161">
        <v>91</v>
      </c>
      <c r="Z30" s="148">
        <f t="shared" si="8"/>
        <v>2</v>
      </c>
      <c r="AA30" s="161">
        <v>68</v>
      </c>
      <c r="AB30" s="148">
        <f t="shared" si="9"/>
        <v>2</v>
      </c>
      <c r="AC30" s="161">
        <v>46131</v>
      </c>
      <c r="AD30" s="85">
        <f t="shared" si="10"/>
        <v>6.475435148792813</v>
      </c>
      <c r="AE30" s="84">
        <f t="shared" si="11"/>
        <v>1</v>
      </c>
      <c r="AF30" s="161">
        <v>5773</v>
      </c>
      <c r="AG30" s="152"/>
      <c r="AH30" s="3">
        <f t="shared" si="12"/>
        <v>1</v>
      </c>
      <c r="AI30" s="161">
        <v>84</v>
      </c>
      <c r="AJ30" s="100">
        <f t="shared" si="13"/>
        <v>1</v>
      </c>
      <c r="AK30" s="87">
        <f t="shared" si="14"/>
        <v>7</v>
      </c>
      <c r="AL30" s="161">
        <v>0</v>
      </c>
      <c r="AM30" s="88">
        <f t="shared" si="15"/>
        <v>0</v>
      </c>
      <c r="AN30" s="148">
        <f t="shared" si="16"/>
        <v>0</v>
      </c>
      <c r="AO30" s="103">
        <f t="shared" si="17"/>
        <v>14</v>
      </c>
      <c r="AP30" s="117">
        <f t="shared" si="18"/>
        <v>0.823529411764706</v>
      </c>
      <c r="AQ30" s="238" t="s">
        <v>170</v>
      </c>
      <c r="AR30" s="122">
        <v>0.18</v>
      </c>
      <c r="AS30" s="95"/>
      <c r="AT30" s="35"/>
      <c r="AU30" s="35"/>
      <c r="AV30" s="35"/>
      <c r="AW30" s="35"/>
      <c r="AX30" s="35"/>
      <c r="AY30" s="35"/>
      <c r="AZ30" s="35"/>
    </row>
    <row r="31" spans="1:52" s="7" customFormat="1" ht="14.25" customHeight="1">
      <c r="A31" s="83">
        <v>25</v>
      </c>
      <c r="B31" s="177" t="s">
        <v>59</v>
      </c>
      <c r="C31" s="161">
        <v>35</v>
      </c>
      <c r="D31" s="161">
        <v>46</v>
      </c>
      <c r="E31" s="153"/>
      <c r="F31" s="3">
        <f t="shared" si="0"/>
        <v>1</v>
      </c>
      <c r="G31" s="83">
        <v>835</v>
      </c>
      <c r="H31" s="161">
        <v>842</v>
      </c>
      <c r="I31" s="154"/>
      <c r="J31" s="3">
        <f t="shared" si="1"/>
        <v>1</v>
      </c>
      <c r="K31" s="83">
        <v>31</v>
      </c>
      <c r="L31" s="161">
        <v>31</v>
      </c>
      <c r="M31" s="3"/>
      <c r="N31" s="147">
        <f t="shared" si="2"/>
        <v>1</v>
      </c>
      <c r="O31" s="161">
        <v>1496</v>
      </c>
      <c r="P31" s="161">
        <v>99</v>
      </c>
      <c r="Q31" s="147">
        <f t="shared" si="3"/>
        <v>2</v>
      </c>
      <c r="R31" s="161">
        <v>159</v>
      </c>
      <c r="S31" s="109">
        <f t="shared" si="4"/>
        <v>1</v>
      </c>
      <c r="T31" s="83">
        <v>792</v>
      </c>
      <c r="U31" s="161">
        <v>1202</v>
      </c>
      <c r="V31" s="136">
        <f t="shared" si="5"/>
        <v>1.5176767676767677</v>
      </c>
      <c r="W31" s="83">
        <f t="shared" si="6"/>
        <v>2</v>
      </c>
      <c r="X31" s="3">
        <f t="shared" si="7"/>
        <v>8</v>
      </c>
      <c r="Y31" s="161">
        <v>79</v>
      </c>
      <c r="Z31" s="148">
        <f t="shared" si="8"/>
        <v>1</v>
      </c>
      <c r="AA31" s="161">
        <v>14</v>
      </c>
      <c r="AB31" s="148">
        <f t="shared" si="9"/>
        <v>0</v>
      </c>
      <c r="AC31" s="161">
        <v>47747</v>
      </c>
      <c r="AD31" s="85">
        <f t="shared" si="10"/>
        <v>4.362050063950301</v>
      </c>
      <c r="AE31" s="84">
        <f t="shared" si="11"/>
        <v>1</v>
      </c>
      <c r="AF31" s="161">
        <v>7082</v>
      </c>
      <c r="AG31" s="152"/>
      <c r="AH31" s="3">
        <f t="shared" si="12"/>
        <v>1</v>
      </c>
      <c r="AI31" s="161">
        <v>95</v>
      </c>
      <c r="AJ31" s="100">
        <f t="shared" si="13"/>
        <v>1</v>
      </c>
      <c r="AK31" s="87">
        <f t="shared" si="14"/>
        <v>4</v>
      </c>
      <c r="AL31" s="161">
        <v>1093</v>
      </c>
      <c r="AM31" s="88">
        <f t="shared" si="15"/>
        <v>1.2980997624703088</v>
      </c>
      <c r="AN31" s="148">
        <f t="shared" si="16"/>
        <v>2</v>
      </c>
      <c r="AO31" s="103">
        <f t="shared" si="17"/>
        <v>14</v>
      </c>
      <c r="AP31" s="117">
        <f t="shared" si="18"/>
        <v>0.823529411764706</v>
      </c>
      <c r="AQ31" s="239" t="s">
        <v>169</v>
      </c>
      <c r="AR31" s="122">
        <v>0.19</v>
      </c>
      <c r="AS31" s="95"/>
      <c r="AT31" s="34"/>
      <c r="AU31" s="34"/>
      <c r="AV31" s="34"/>
      <c r="AW31" s="34"/>
      <c r="AX31" s="34"/>
      <c r="AY31" s="34"/>
      <c r="AZ31" s="34"/>
    </row>
    <row r="32" spans="1:52" s="7" customFormat="1" ht="14.25" customHeight="1">
      <c r="A32" s="83">
        <v>26</v>
      </c>
      <c r="B32" s="177" t="s">
        <v>60</v>
      </c>
      <c r="C32" s="161">
        <v>66</v>
      </c>
      <c r="D32" s="161">
        <v>78</v>
      </c>
      <c r="E32" s="143"/>
      <c r="F32" s="3">
        <f t="shared" si="0"/>
        <v>1</v>
      </c>
      <c r="G32" s="143">
        <v>1398</v>
      </c>
      <c r="H32" s="161">
        <v>1391</v>
      </c>
      <c r="I32" s="143"/>
      <c r="J32" s="3">
        <f t="shared" si="1"/>
        <v>1</v>
      </c>
      <c r="K32" s="143">
        <v>49</v>
      </c>
      <c r="L32" s="161">
        <v>49</v>
      </c>
      <c r="M32" s="31"/>
      <c r="N32" s="147">
        <f t="shared" si="2"/>
        <v>1</v>
      </c>
      <c r="O32" s="161">
        <v>2127</v>
      </c>
      <c r="P32" s="161">
        <v>93</v>
      </c>
      <c r="Q32" s="147">
        <f t="shared" si="3"/>
        <v>2</v>
      </c>
      <c r="R32" s="161">
        <v>268</v>
      </c>
      <c r="S32" s="109">
        <f t="shared" si="4"/>
        <v>1</v>
      </c>
      <c r="T32" s="149">
        <v>1536</v>
      </c>
      <c r="U32" s="161">
        <v>1511</v>
      </c>
      <c r="V32" s="136">
        <f t="shared" si="5"/>
        <v>0.9837239583333334</v>
      </c>
      <c r="W32" s="83">
        <f t="shared" si="6"/>
        <v>2</v>
      </c>
      <c r="X32" s="3">
        <f t="shared" si="7"/>
        <v>8</v>
      </c>
      <c r="Y32" s="161">
        <v>78</v>
      </c>
      <c r="Z32" s="148">
        <f t="shared" si="8"/>
        <v>1</v>
      </c>
      <c r="AA32" s="161">
        <v>32</v>
      </c>
      <c r="AB32" s="148">
        <f t="shared" si="9"/>
        <v>0</v>
      </c>
      <c r="AC32" s="161">
        <v>87375</v>
      </c>
      <c r="AD32" s="85">
        <f t="shared" si="10"/>
        <v>4.831886302051651</v>
      </c>
      <c r="AE32" s="84">
        <f t="shared" si="11"/>
        <v>1</v>
      </c>
      <c r="AF32" s="161">
        <v>25373</v>
      </c>
      <c r="AG32" s="152"/>
      <c r="AH32" s="3">
        <f t="shared" si="12"/>
        <v>1</v>
      </c>
      <c r="AI32" s="161">
        <v>95</v>
      </c>
      <c r="AJ32" s="100">
        <f t="shared" si="13"/>
        <v>1</v>
      </c>
      <c r="AK32" s="87">
        <f t="shared" si="14"/>
        <v>4</v>
      </c>
      <c r="AL32" s="161">
        <v>3979</v>
      </c>
      <c r="AM32" s="88">
        <f t="shared" si="15"/>
        <v>2.860531991373113</v>
      </c>
      <c r="AN32" s="148">
        <f t="shared" si="16"/>
        <v>2</v>
      </c>
      <c r="AO32" s="103">
        <f t="shared" si="17"/>
        <v>14</v>
      </c>
      <c r="AP32" s="117">
        <f t="shared" si="18"/>
        <v>0.823529411764706</v>
      </c>
      <c r="AQ32" s="239" t="s">
        <v>169</v>
      </c>
      <c r="AR32" s="122">
        <v>0.2</v>
      </c>
      <c r="AS32" s="95"/>
      <c r="AT32" s="34"/>
      <c r="AU32" s="34"/>
      <c r="AV32" s="34"/>
      <c r="AW32" s="34"/>
      <c r="AX32" s="34"/>
      <c r="AY32" s="34"/>
      <c r="AZ32" s="34"/>
    </row>
    <row r="33" spans="1:52" s="7" customFormat="1" ht="15" customHeight="1">
      <c r="A33" s="83">
        <v>27</v>
      </c>
      <c r="B33" s="177" t="s">
        <v>57</v>
      </c>
      <c r="C33" s="161">
        <v>33</v>
      </c>
      <c r="D33" s="161">
        <v>40</v>
      </c>
      <c r="E33" s="102"/>
      <c r="F33" s="3">
        <f t="shared" si="0"/>
        <v>1</v>
      </c>
      <c r="G33" s="101">
        <v>774</v>
      </c>
      <c r="H33" s="161">
        <v>791</v>
      </c>
      <c r="I33" s="102"/>
      <c r="J33" s="3">
        <f t="shared" si="1"/>
        <v>1</v>
      </c>
      <c r="K33" s="101">
        <v>30</v>
      </c>
      <c r="L33" s="161">
        <v>30</v>
      </c>
      <c r="M33" s="102"/>
      <c r="N33" s="84">
        <f t="shared" si="2"/>
        <v>1</v>
      </c>
      <c r="O33" s="161">
        <v>637</v>
      </c>
      <c r="P33" s="161">
        <v>79</v>
      </c>
      <c r="Q33" s="84">
        <f t="shared" si="3"/>
        <v>1</v>
      </c>
      <c r="R33" s="161">
        <v>143</v>
      </c>
      <c r="S33" s="109">
        <f t="shared" si="4"/>
        <v>0</v>
      </c>
      <c r="T33" s="83">
        <v>948</v>
      </c>
      <c r="U33" s="161">
        <v>1003</v>
      </c>
      <c r="V33" s="136">
        <f t="shared" si="5"/>
        <v>1.0580168776371308</v>
      </c>
      <c r="W33" s="83">
        <f t="shared" si="6"/>
        <v>2</v>
      </c>
      <c r="X33" s="3">
        <f t="shared" si="7"/>
        <v>6</v>
      </c>
      <c r="Y33" s="161">
        <v>90</v>
      </c>
      <c r="Z33" s="100">
        <f t="shared" si="8"/>
        <v>2</v>
      </c>
      <c r="AA33" s="161">
        <v>76</v>
      </c>
      <c r="AB33" s="100">
        <f t="shared" si="9"/>
        <v>2</v>
      </c>
      <c r="AC33" s="161">
        <v>28708</v>
      </c>
      <c r="AD33" s="85">
        <f t="shared" si="10"/>
        <v>2.7917922785179425</v>
      </c>
      <c r="AE33" s="84">
        <f t="shared" si="11"/>
        <v>1</v>
      </c>
      <c r="AF33" s="161">
        <v>3009</v>
      </c>
      <c r="AG33" s="86"/>
      <c r="AH33" s="3">
        <f t="shared" si="12"/>
        <v>1</v>
      </c>
      <c r="AI33" s="161">
        <v>84</v>
      </c>
      <c r="AJ33" s="100">
        <f t="shared" si="13"/>
        <v>1</v>
      </c>
      <c r="AK33" s="87">
        <f t="shared" si="14"/>
        <v>7</v>
      </c>
      <c r="AL33" s="161">
        <v>40</v>
      </c>
      <c r="AM33" s="88">
        <f t="shared" si="15"/>
        <v>0.05056890012642225</v>
      </c>
      <c r="AN33" s="100">
        <f t="shared" si="16"/>
        <v>0</v>
      </c>
      <c r="AO33" s="103">
        <f t="shared" si="17"/>
        <v>13</v>
      </c>
      <c r="AP33" s="117">
        <f t="shared" si="18"/>
        <v>0.7647058823529411</v>
      </c>
      <c r="AQ33" s="237" t="s">
        <v>169</v>
      </c>
      <c r="AR33" s="122">
        <v>0.01</v>
      </c>
      <c r="AS33" s="128"/>
      <c r="AT33" s="36"/>
      <c r="AU33" s="36"/>
      <c r="AV33" s="36"/>
      <c r="AW33" s="36"/>
      <c r="AX33" s="36"/>
      <c r="AY33" s="36"/>
      <c r="AZ33" s="36"/>
    </row>
    <row r="34" spans="1:52" s="7" customFormat="1" ht="14.25" customHeight="1">
      <c r="A34" s="83">
        <v>28</v>
      </c>
      <c r="B34" s="177" t="s">
        <v>162</v>
      </c>
      <c r="C34" s="161">
        <v>56</v>
      </c>
      <c r="D34" s="161">
        <v>61</v>
      </c>
      <c r="E34" s="32"/>
      <c r="F34" s="3">
        <f t="shared" si="0"/>
        <v>1</v>
      </c>
      <c r="G34" s="83">
        <v>1247</v>
      </c>
      <c r="H34" s="161">
        <v>1268</v>
      </c>
      <c r="I34" s="33"/>
      <c r="J34" s="3">
        <f t="shared" si="1"/>
        <v>1</v>
      </c>
      <c r="K34" s="83">
        <v>45</v>
      </c>
      <c r="L34" s="161">
        <v>52</v>
      </c>
      <c r="M34" s="31"/>
      <c r="N34" s="84">
        <f t="shared" si="2"/>
        <v>0</v>
      </c>
      <c r="O34" s="161">
        <v>1079</v>
      </c>
      <c r="P34" s="161">
        <v>90</v>
      </c>
      <c r="Q34" s="84">
        <f t="shared" si="3"/>
        <v>2</v>
      </c>
      <c r="R34" s="161">
        <v>243</v>
      </c>
      <c r="S34" s="109">
        <f t="shared" si="4"/>
        <v>1</v>
      </c>
      <c r="T34" s="101">
        <v>1550</v>
      </c>
      <c r="U34" s="161">
        <v>1682</v>
      </c>
      <c r="V34" s="136">
        <f t="shared" si="5"/>
        <v>1.0851612903225807</v>
      </c>
      <c r="W34" s="83">
        <f t="shared" si="6"/>
        <v>2</v>
      </c>
      <c r="X34" s="3">
        <f t="shared" si="7"/>
        <v>7</v>
      </c>
      <c r="Y34" s="161">
        <v>86</v>
      </c>
      <c r="Z34" s="100">
        <f t="shared" si="8"/>
        <v>1</v>
      </c>
      <c r="AA34" s="161">
        <v>49</v>
      </c>
      <c r="AB34" s="100">
        <f t="shared" si="9"/>
        <v>1</v>
      </c>
      <c r="AC34" s="161">
        <v>76255</v>
      </c>
      <c r="AD34" s="85">
        <f t="shared" si="10"/>
        <v>4.626000970638194</v>
      </c>
      <c r="AE34" s="84">
        <f t="shared" si="11"/>
        <v>1</v>
      </c>
      <c r="AF34" s="161">
        <v>25252</v>
      </c>
      <c r="AG34" s="86"/>
      <c r="AH34" s="3">
        <f t="shared" si="12"/>
        <v>1</v>
      </c>
      <c r="AI34" s="161">
        <v>98</v>
      </c>
      <c r="AJ34" s="100">
        <f t="shared" si="13"/>
        <v>1</v>
      </c>
      <c r="AK34" s="87">
        <f t="shared" si="14"/>
        <v>5</v>
      </c>
      <c r="AL34" s="161">
        <v>765</v>
      </c>
      <c r="AM34" s="88">
        <f t="shared" si="15"/>
        <v>0.6033123028391167</v>
      </c>
      <c r="AN34" s="100">
        <f t="shared" si="16"/>
        <v>1</v>
      </c>
      <c r="AO34" s="103">
        <f t="shared" si="17"/>
        <v>13</v>
      </c>
      <c r="AP34" s="117">
        <f t="shared" si="18"/>
        <v>0.7647058823529411</v>
      </c>
      <c r="AQ34" s="238" t="s">
        <v>169</v>
      </c>
      <c r="AR34" s="122">
        <v>0.02</v>
      </c>
      <c r="AS34" s="122"/>
      <c r="AT34" s="36"/>
      <c r="AU34" s="36"/>
      <c r="AV34" s="36"/>
      <c r="AW34" s="36"/>
      <c r="AX34" s="36"/>
      <c r="AY34" s="36"/>
      <c r="AZ34" s="36"/>
    </row>
    <row r="35" spans="1:52" s="7" customFormat="1" ht="14.25" customHeight="1">
      <c r="A35" s="83">
        <v>29</v>
      </c>
      <c r="B35" s="177" t="s">
        <v>83</v>
      </c>
      <c r="C35" s="161">
        <v>53</v>
      </c>
      <c r="D35" s="161">
        <v>63</v>
      </c>
      <c r="E35" s="153"/>
      <c r="F35" s="3">
        <f t="shared" si="0"/>
        <v>1</v>
      </c>
      <c r="G35" s="83">
        <v>1211</v>
      </c>
      <c r="H35" s="161">
        <v>1211</v>
      </c>
      <c r="I35" s="154"/>
      <c r="J35" s="3">
        <f t="shared" si="1"/>
        <v>1</v>
      </c>
      <c r="K35" s="83">
        <v>44</v>
      </c>
      <c r="L35" s="161">
        <v>44</v>
      </c>
      <c r="M35" s="3"/>
      <c r="N35" s="147">
        <f t="shared" si="2"/>
        <v>1</v>
      </c>
      <c r="O35" s="161">
        <v>1842</v>
      </c>
      <c r="P35" s="161">
        <v>93</v>
      </c>
      <c r="Q35" s="147">
        <f t="shared" si="3"/>
        <v>2</v>
      </c>
      <c r="R35" s="161">
        <v>249</v>
      </c>
      <c r="S35" s="109">
        <f t="shared" si="4"/>
        <v>1</v>
      </c>
      <c r="T35" s="83">
        <v>1400</v>
      </c>
      <c r="U35" s="161">
        <v>1715</v>
      </c>
      <c r="V35" s="136">
        <f t="shared" si="5"/>
        <v>1.225</v>
      </c>
      <c r="W35" s="83">
        <f t="shared" si="6"/>
        <v>2</v>
      </c>
      <c r="X35" s="3">
        <f t="shared" si="7"/>
        <v>8</v>
      </c>
      <c r="Y35" s="161">
        <v>47</v>
      </c>
      <c r="Z35" s="148">
        <f t="shared" si="8"/>
        <v>0</v>
      </c>
      <c r="AA35" s="161">
        <v>31</v>
      </c>
      <c r="AB35" s="148">
        <f t="shared" si="9"/>
        <v>0</v>
      </c>
      <c r="AC35" s="161">
        <v>69675</v>
      </c>
      <c r="AD35" s="85">
        <f t="shared" si="10"/>
        <v>4.425776535603125</v>
      </c>
      <c r="AE35" s="84">
        <f t="shared" si="11"/>
        <v>1</v>
      </c>
      <c r="AF35" s="161">
        <v>7237</v>
      </c>
      <c r="AG35" s="152"/>
      <c r="AH35" s="3">
        <f t="shared" si="12"/>
        <v>1</v>
      </c>
      <c r="AI35" s="161">
        <v>91</v>
      </c>
      <c r="AJ35" s="100">
        <f t="shared" si="13"/>
        <v>1</v>
      </c>
      <c r="AK35" s="87">
        <f t="shared" si="14"/>
        <v>3</v>
      </c>
      <c r="AL35" s="161">
        <v>1104</v>
      </c>
      <c r="AM35" s="88">
        <f t="shared" si="15"/>
        <v>0.911643270024773</v>
      </c>
      <c r="AN35" s="148">
        <f t="shared" si="16"/>
        <v>2</v>
      </c>
      <c r="AO35" s="103">
        <f t="shared" si="17"/>
        <v>13</v>
      </c>
      <c r="AP35" s="117">
        <f t="shared" si="18"/>
        <v>0.7647058823529411</v>
      </c>
      <c r="AQ35" s="237" t="s">
        <v>169</v>
      </c>
      <c r="AR35" s="122">
        <v>0.03</v>
      </c>
      <c r="AS35" s="128"/>
      <c r="AT35" s="36"/>
      <c r="AU35" s="36"/>
      <c r="AV35" s="36"/>
      <c r="AW35" s="36"/>
      <c r="AX35" s="36"/>
      <c r="AY35" s="36"/>
      <c r="AZ35" s="36"/>
    </row>
    <row r="36" spans="1:52" s="7" customFormat="1" ht="14.25" customHeight="1">
      <c r="A36" s="83">
        <v>30</v>
      </c>
      <c r="B36" s="177" t="s">
        <v>77</v>
      </c>
      <c r="C36" s="161">
        <v>46</v>
      </c>
      <c r="D36" s="161">
        <v>48</v>
      </c>
      <c r="E36" s="102"/>
      <c r="F36" s="3">
        <f t="shared" si="0"/>
        <v>1</v>
      </c>
      <c r="G36" s="101">
        <v>997</v>
      </c>
      <c r="H36" s="161">
        <v>996</v>
      </c>
      <c r="I36" s="102"/>
      <c r="J36" s="3">
        <f t="shared" si="1"/>
        <v>1</v>
      </c>
      <c r="K36" s="101">
        <v>35</v>
      </c>
      <c r="L36" s="161">
        <v>35</v>
      </c>
      <c r="M36" s="102"/>
      <c r="N36" s="84">
        <f t="shared" si="2"/>
        <v>1</v>
      </c>
      <c r="O36" s="161">
        <v>872</v>
      </c>
      <c r="P36" s="161">
        <v>93</v>
      </c>
      <c r="Q36" s="84">
        <f t="shared" si="3"/>
        <v>2</v>
      </c>
      <c r="R36" s="161">
        <v>155</v>
      </c>
      <c r="S36" s="109">
        <f t="shared" si="4"/>
        <v>1</v>
      </c>
      <c r="T36" s="83">
        <v>1182</v>
      </c>
      <c r="U36" s="161">
        <v>1437</v>
      </c>
      <c r="V36" s="136">
        <f t="shared" si="5"/>
        <v>1.215736040609137</v>
      </c>
      <c r="W36" s="83">
        <f t="shared" si="6"/>
        <v>2</v>
      </c>
      <c r="X36" s="3">
        <f t="shared" si="7"/>
        <v>8</v>
      </c>
      <c r="Y36" s="161">
        <v>56</v>
      </c>
      <c r="Z36" s="100">
        <f t="shared" si="8"/>
        <v>0</v>
      </c>
      <c r="AA36" s="161">
        <v>10</v>
      </c>
      <c r="AB36" s="100">
        <f t="shared" si="9"/>
        <v>0</v>
      </c>
      <c r="AC36" s="161">
        <v>61926</v>
      </c>
      <c r="AD36" s="85">
        <f t="shared" si="10"/>
        <v>4.782669138090825</v>
      </c>
      <c r="AE36" s="84">
        <f t="shared" si="11"/>
        <v>1</v>
      </c>
      <c r="AF36" s="161">
        <v>16886</v>
      </c>
      <c r="AG36" s="86"/>
      <c r="AH36" s="3">
        <f t="shared" si="12"/>
        <v>1</v>
      </c>
      <c r="AI36" s="161">
        <v>82</v>
      </c>
      <c r="AJ36" s="100">
        <f t="shared" si="13"/>
        <v>1</v>
      </c>
      <c r="AK36" s="87">
        <f t="shared" si="14"/>
        <v>3</v>
      </c>
      <c r="AL36" s="161">
        <v>2726</v>
      </c>
      <c r="AM36" s="88">
        <f t="shared" si="15"/>
        <v>2.7369477911646585</v>
      </c>
      <c r="AN36" s="100">
        <f t="shared" si="16"/>
        <v>2</v>
      </c>
      <c r="AO36" s="103">
        <f t="shared" si="17"/>
        <v>13</v>
      </c>
      <c r="AP36" s="117">
        <f t="shared" si="18"/>
        <v>0.7647058823529411</v>
      </c>
      <c r="AQ36" s="237" t="s">
        <v>167</v>
      </c>
      <c r="AR36" s="122">
        <v>0.04</v>
      </c>
      <c r="AS36" s="95"/>
      <c r="AT36" s="35"/>
      <c r="AU36" s="35"/>
      <c r="AV36" s="35"/>
      <c r="AW36" s="35"/>
      <c r="AX36" s="35"/>
      <c r="AY36" s="35"/>
      <c r="AZ36" s="35"/>
    </row>
    <row r="37" spans="1:52" s="7" customFormat="1" ht="14.25" customHeight="1">
      <c r="A37" s="83">
        <v>31</v>
      </c>
      <c r="B37" s="177" t="s">
        <v>58</v>
      </c>
      <c r="C37" s="161">
        <v>44</v>
      </c>
      <c r="D37" s="161">
        <v>48</v>
      </c>
      <c r="E37" s="102"/>
      <c r="F37" s="3">
        <f t="shared" si="0"/>
        <v>1</v>
      </c>
      <c r="G37" s="101">
        <v>928</v>
      </c>
      <c r="H37" s="161">
        <v>920</v>
      </c>
      <c r="I37" s="102"/>
      <c r="J37" s="3">
        <f t="shared" si="1"/>
        <v>1</v>
      </c>
      <c r="K37" s="101">
        <v>35</v>
      </c>
      <c r="L37" s="161">
        <v>35</v>
      </c>
      <c r="M37" s="102"/>
      <c r="N37" s="84">
        <f t="shared" si="2"/>
        <v>1</v>
      </c>
      <c r="O37" s="161">
        <v>1370</v>
      </c>
      <c r="P37" s="161">
        <v>99</v>
      </c>
      <c r="Q37" s="84">
        <f t="shared" si="3"/>
        <v>2</v>
      </c>
      <c r="R37" s="161">
        <v>265</v>
      </c>
      <c r="S37" s="109">
        <f t="shared" si="4"/>
        <v>1</v>
      </c>
      <c r="T37" s="83">
        <v>1232</v>
      </c>
      <c r="U37" s="161">
        <v>1296</v>
      </c>
      <c r="V37" s="136">
        <f t="shared" si="5"/>
        <v>1.051948051948052</v>
      </c>
      <c r="W37" s="83">
        <f t="shared" si="6"/>
        <v>2</v>
      </c>
      <c r="X37" s="3">
        <f t="shared" si="7"/>
        <v>8</v>
      </c>
      <c r="Y37" s="161">
        <v>57</v>
      </c>
      <c r="Z37" s="100">
        <f t="shared" si="8"/>
        <v>0</v>
      </c>
      <c r="AA37" s="161">
        <v>11</v>
      </c>
      <c r="AB37" s="100">
        <f t="shared" si="9"/>
        <v>0</v>
      </c>
      <c r="AC37" s="161">
        <v>47597</v>
      </c>
      <c r="AD37" s="85">
        <f t="shared" si="10"/>
        <v>3.9796822742474918</v>
      </c>
      <c r="AE37" s="84">
        <f t="shared" si="11"/>
        <v>1</v>
      </c>
      <c r="AF37" s="161">
        <v>9458</v>
      </c>
      <c r="AG37" s="86"/>
      <c r="AH37" s="3">
        <f t="shared" si="12"/>
        <v>1</v>
      </c>
      <c r="AI37" s="161">
        <v>86</v>
      </c>
      <c r="AJ37" s="100">
        <f t="shared" si="13"/>
        <v>1</v>
      </c>
      <c r="AK37" s="87">
        <f t="shared" si="14"/>
        <v>3</v>
      </c>
      <c r="AL37" s="161">
        <v>656</v>
      </c>
      <c r="AM37" s="88">
        <f t="shared" si="15"/>
        <v>0.7130434782608696</v>
      </c>
      <c r="AN37" s="100">
        <f t="shared" si="16"/>
        <v>1</v>
      </c>
      <c r="AO37" s="103">
        <f t="shared" si="17"/>
        <v>12</v>
      </c>
      <c r="AP37" s="117">
        <f t="shared" si="18"/>
        <v>0.7058823529411765</v>
      </c>
      <c r="AQ37" s="238" t="s">
        <v>169</v>
      </c>
      <c r="AR37" s="122">
        <v>0.05</v>
      </c>
      <c r="AS37" s="128"/>
      <c r="AT37" s="129"/>
      <c r="AU37" s="129"/>
      <c r="AV37" s="129"/>
      <c r="AW37" s="129"/>
      <c r="AX37" s="129"/>
      <c r="AY37" s="129"/>
      <c r="AZ37" s="129"/>
    </row>
    <row r="38" spans="1:52" s="7" customFormat="1" ht="18" customHeight="1">
      <c r="A38" s="83">
        <v>32</v>
      </c>
      <c r="B38" s="177" t="s">
        <v>46</v>
      </c>
      <c r="C38" s="161">
        <v>56</v>
      </c>
      <c r="D38" s="161">
        <v>65</v>
      </c>
      <c r="E38" s="153"/>
      <c r="F38" s="3">
        <f t="shared" si="0"/>
        <v>1</v>
      </c>
      <c r="G38" s="90">
        <v>1111</v>
      </c>
      <c r="H38" s="161">
        <v>1110</v>
      </c>
      <c r="I38" s="154"/>
      <c r="J38" s="3">
        <f t="shared" si="1"/>
        <v>1</v>
      </c>
      <c r="K38" s="90">
        <v>38</v>
      </c>
      <c r="L38" s="161">
        <v>38</v>
      </c>
      <c r="M38" s="3"/>
      <c r="N38" s="147">
        <f t="shared" si="2"/>
        <v>1</v>
      </c>
      <c r="O38" s="161">
        <v>1072</v>
      </c>
      <c r="P38" s="161">
        <v>97</v>
      </c>
      <c r="Q38" s="147">
        <f t="shared" si="3"/>
        <v>2</v>
      </c>
      <c r="R38" s="161">
        <v>192</v>
      </c>
      <c r="S38" s="109">
        <f t="shared" si="4"/>
        <v>1</v>
      </c>
      <c r="T38" s="83">
        <v>1270</v>
      </c>
      <c r="U38" s="161">
        <v>1496</v>
      </c>
      <c r="V38" s="136">
        <f t="shared" si="5"/>
        <v>1.1779527559055119</v>
      </c>
      <c r="W38" s="83">
        <f t="shared" si="6"/>
        <v>2</v>
      </c>
      <c r="X38" s="3">
        <f t="shared" si="7"/>
        <v>8</v>
      </c>
      <c r="Y38" s="161">
        <v>51</v>
      </c>
      <c r="Z38" s="148">
        <f t="shared" si="8"/>
        <v>0</v>
      </c>
      <c r="AA38" s="161">
        <v>3</v>
      </c>
      <c r="AB38" s="148">
        <f t="shared" si="9"/>
        <v>0</v>
      </c>
      <c r="AC38" s="161">
        <v>35571</v>
      </c>
      <c r="AD38" s="85">
        <f t="shared" si="10"/>
        <v>2.465072765072765</v>
      </c>
      <c r="AE38" s="84">
        <f t="shared" si="11"/>
        <v>1</v>
      </c>
      <c r="AF38" s="161">
        <v>10433</v>
      </c>
      <c r="AG38" s="152"/>
      <c r="AH38" s="3">
        <f t="shared" si="12"/>
        <v>1</v>
      </c>
      <c r="AI38" s="161">
        <v>60</v>
      </c>
      <c r="AJ38" s="100">
        <f t="shared" si="13"/>
        <v>0</v>
      </c>
      <c r="AK38" s="87">
        <f t="shared" si="14"/>
        <v>2</v>
      </c>
      <c r="AL38" s="161">
        <v>2034</v>
      </c>
      <c r="AM38" s="88">
        <f t="shared" si="15"/>
        <v>1.8324324324324324</v>
      </c>
      <c r="AN38" s="148">
        <f t="shared" si="16"/>
        <v>2</v>
      </c>
      <c r="AO38" s="103">
        <f t="shared" si="17"/>
        <v>12</v>
      </c>
      <c r="AP38" s="117">
        <f t="shared" si="18"/>
        <v>0.7058823529411765</v>
      </c>
      <c r="AQ38" s="238" t="s">
        <v>169</v>
      </c>
      <c r="AR38" s="122">
        <v>0.06</v>
      </c>
      <c r="AS38" s="128"/>
      <c r="AT38" s="129"/>
      <c r="AU38" s="129"/>
      <c r="AV38" s="129"/>
      <c r="AW38" s="129"/>
      <c r="AX38" s="129"/>
      <c r="AY38" s="129"/>
      <c r="AZ38" s="129"/>
    </row>
    <row r="39" spans="1:52" s="7" customFormat="1" ht="18" customHeight="1">
      <c r="A39" s="83">
        <v>33</v>
      </c>
      <c r="B39" s="177" t="s">
        <v>97</v>
      </c>
      <c r="C39" s="161">
        <v>59</v>
      </c>
      <c r="D39" s="161">
        <v>71</v>
      </c>
      <c r="E39" s="32"/>
      <c r="F39" s="3">
        <f aca="true" t="shared" si="19" ref="F39:F70">IF(OR(D39&gt;(C39+20),(D39&lt;(C39-0))),0,1)</f>
        <v>1</v>
      </c>
      <c r="G39" s="83">
        <v>1175</v>
      </c>
      <c r="H39" s="161">
        <v>1171</v>
      </c>
      <c r="I39" s="33"/>
      <c r="J39" s="3">
        <f aca="true" t="shared" si="20" ref="J39:J70">IF(OR(H39&gt;(G39+100),H39&lt;(G39-50)),0,1)</f>
        <v>1</v>
      </c>
      <c r="K39" s="83">
        <v>43</v>
      </c>
      <c r="L39" s="161">
        <v>43</v>
      </c>
      <c r="M39" s="3"/>
      <c r="N39" s="84">
        <f aca="true" t="shared" si="21" ref="N39:N70">IF(L39&lt;&gt;K39,0,1)</f>
        <v>1</v>
      </c>
      <c r="O39" s="161">
        <v>1054</v>
      </c>
      <c r="P39" s="161">
        <v>91</v>
      </c>
      <c r="Q39" s="84">
        <f aca="true" t="shared" si="22" ref="Q39:Q70">IF(P39&gt;=90,2,IF(P39&gt;=70,1,0))</f>
        <v>2</v>
      </c>
      <c r="R39" s="161">
        <v>207</v>
      </c>
      <c r="S39" s="109">
        <f aca="true" t="shared" si="23" ref="S39:S70">IF(R39&gt;150,1,0)</f>
        <v>1</v>
      </c>
      <c r="T39" s="83">
        <v>1420</v>
      </c>
      <c r="U39" s="161">
        <v>1676</v>
      </c>
      <c r="V39" s="136">
        <f aca="true" t="shared" si="24" ref="V39:V70">U39/T39</f>
        <v>1.180281690140845</v>
      </c>
      <c r="W39" s="83">
        <f aca="true" t="shared" si="25" ref="W39:W70">IF(V39&gt;=90%,2,IF(V39&gt;=70%,1,0))</f>
        <v>2</v>
      </c>
      <c r="X39" s="3">
        <f aca="true" t="shared" si="26" ref="X39:X70">F39+J39+N39+Q39+S39+W39</f>
        <v>8</v>
      </c>
      <c r="Y39" s="161">
        <v>85</v>
      </c>
      <c r="Z39" s="100">
        <f aca="true" t="shared" si="27" ref="Z39:Z70">IF(Y39&gt;=90,2,IF(Y39&gt;=70,1,0))</f>
        <v>1</v>
      </c>
      <c r="AA39" s="161">
        <v>70</v>
      </c>
      <c r="AB39" s="100">
        <f aca="true" t="shared" si="28" ref="AB39:AB70">IF(AA39&gt;=50,2,IF(AA39&gt;=40,1,0))</f>
        <v>2</v>
      </c>
      <c r="AC39" s="161">
        <v>10301</v>
      </c>
      <c r="AD39" s="85">
        <f aca="true" t="shared" si="29" ref="AD39:AD70">AC39/H39/13</f>
        <v>0.6766734546410037</v>
      </c>
      <c r="AE39" s="84">
        <f aca="true" t="shared" si="30" ref="AE39:AE70">IF(AD39&gt;1.36,1,0)</f>
        <v>0</v>
      </c>
      <c r="AF39" s="161">
        <v>6309</v>
      </c>
      <c r="AG39" s="86"/>
      <c r="AH39" s="3">
        <f aca="true" t="shared" si="31" ref="AH39:AH70">IF(AF39&gt;H39*3,1,0)</f>
        <v>1</v>
      </c>
      <c r="AI39" s="161">
        <v>50</v>
      </c>
      <c r="AJ39" s="100">
        <f aca="true" t="shared" si="32" ref="AJ39:AJ70">IF(AI39&gt;=80,1,0)</f>
        <v>0</v>
      </c>
      <c r="AK39" s="87">
        <f aca="true" t="shared" si="33" ref="AK39:AK70">Z39+AB39+AE39+AH39+AJ39</f>
        <v>4</v>
      </c>
      <c r="AL39" s="161">
        <v>559</v>
      </c>
      <c r="AM39" s="88">
        <f aca="true" t="shared" si="34" ref="AM39:AM70">AL39/H39</f>
        <v>0.47736976942783943</v>
      </c>
      <c r="AN39" s="100">
        <f aca="true" t="shared" si="35" ref="AN39:AN70">IF(AM39&gt;=85%,2,IF(AM39&gt;=50%,1,0))</f>
        <v>0</v>
      </c>
      <c r="AO39" s="103">
        <f aca="true" t="shared" si="36" ref="AO39:AO70">AN39+X39+AK39</f>
        <v>12</v>
      </c>
      <c r="AP39" s="117">
        <f aca="true" t="shared" si="37" ref="AP39:AP70">((AO39*100)/$AP$4)/100</f>
        <v>0.7058823529411765</v>
      </c>
      <c r="AQ39" s="237" t="s">
        <v>170</v>
      </c>
      <c r="AR39" s="122">
        <v>0.07</v>
      </c>
      <c r="AS39" s="128"/>
      <c r="AT39" s="36"/>
      <c r="AU39" s="36"/>
      <c r="AV39" s="36"/>
      <c r="AW39" s="36"/>
      <c r="AX39" s="36"/>
      <c r="AY39" s="36"/>
      <c r="AZ39" s="36"/>
    </row>
    <row r="40" spans="1:52" s="7" customFormat="1" ht="18" customHeight="1">
      <c r="A40" s="83">
        <v>34</v>
      </c>
      <c r="B40" s="177" t="s">
        <v>107</v>
      </c>
      <c r="C40" s="161">
        <v>49</v>
      </c>
      <c r="D40" s="161">
        <v>69</v>
      </c>
      <c r="E40" s="102"/>
      <c r="F40" s="3">
        <f t="shared" si="19"/>
        <v>1</v>
      </c>
      <c r="G40" s="101">
        <v>988</v>
      </c>
      <c r="H40" s="161">
        <v>1000</v>
      </c>
      <c r="I40" s="102"/>
      <c r="J40" s="3">
        <f t="shared" si="20"/>
        <v>1</v>
      </c>
      <c r="K40" s="101">
        <v>40</v>
      </c>
      <c r="L40" s="161">
        <v>40</v>
      </c>
      <c r="M40" s="102"/>
      <c r="N40" s="84">
        <f t="shared" si="21"/>
        <v>1</v>
      </c>
      <c r="O40" s="161">
        <v>1362</v>
      </c>
      <c r="P40" s="161">
        <v>77</v>
      </c>
      <c r="Q40" s="84">
        <f t="shared" si="22"/>
        <v>1</v>
      </c>
      <c r="R40" s="161">
        <v>223</v>
      </c>
      <c r="S40" s="109">
        <f t="shared" si="23"/>
        <v>1</v>
      </c>
      <c r="T40" s="83">
        <v>1283</v>
      </c>
      <c r="U40" s="161">
        <v>1200</v>
      </c>
      <c r="V40" s="136">
        <f t="shared" si="24"/>
        <v>0.9353078721745908</v>
      </c>
      <c r="W40" s="83">
        <f t="shared" si="25"/>
        <v>2</v>
      </c>
      <c r="X40" s="3">
        <f t="shared" si="26"/>
        <v>7</v>
      </c>
      <c r="Y40" s="161">
        <v>61</v>
      </c>
      <c r="Z40" s="100">
        <f t="shared" si="27"/>
        <v>0</v>
      </c>
      <c r="AA40" s="161">
        <v>53</v>
      </c>
      <c r="AB40" s="100">
        <f t="shared" si="28"/>
        <v>2</v>
      </c>
      <c r="AC40" s="161">
        <v>41108</v>
      </c>
      <c r="AD40" s="85">
        <f t="shared" si="29"/>
        <v>3.162153846153846</v>
      </c>
      <c r="AE40" s="84">
        <f t="shared" si="30"/>
        <v>1</v>
      </c>
      <c r="AF40" s="161">
        <v>12631</v>
      </c>
      <c r="AG40" s="86"/>
      <c r="AH40" s="3">
        <f t="shared" si="31"/>
        <v>1</v>
      </c>
      <c r="AI40" s="161">
        <v>88</v>
      </c>
      <c r="AJ40" s="100">
        <f t="shared" si="32"/>
        <v>1</v>
      </c>
      <c r="AK40" s="87">
        <f t="shared" si="33"/>
        <v>5</v>
      </c>
      <c r="AL40" s="161">
        <v>0</v>
      </c>
      <c r="AM40" s="88">
        <f t="shared" si="34"/>
        <v>0</v>
      </c>
      <c r="AN40" s="100">
        <f t="shared" si="35"/>
        <v>0</v>
      </c>
      <c r="AO40" s="103">
        <f t="shared" si="36"/>
        <v>12</v>
      </c>
      <c r="AP40" s="117">
        <f t="shared" si="37"/>
        <v>0.7058823529411765</v>
      </c>
      <c r="AQ40" s="239" t="s">
        <v>170</v>
      </c>
      <c r="AR40" s="122">
        <v>0.08</v>
      </c>
      <c r="AS40" s="95"/>
      <c r="AT40" s="35"/>
      <c r="AU40" s="35"/>
      <c r="AV40" s="35"/>
      <c r="AW40" s="35"/>
      <c r="AX40" s="35"/>
      <c r="AY40" s="35"/>
      <c r="AZ40" s="35"/>
    </row>
    <row r="41" spans="1:52" s="7" customFormat="1" ht="18" customHeight="1">
      <c r="A41" s="83">
        <v>35</v>
      </c>
      <c r="B41" s="177" t="s">
        <v>129</v>
      </c>
      <c r="C41" s="161">
        <v>59</v>
      </c>
      <c r="D41" s="161">
        <v>67</v>
      </c>
      <c r="E41" s="151"/>
      <c r="F41" s="3">
        <f t="shared" si="19"/>
        <v>1</v>
      </c>
      <c r="G41" s="143">
        <v>1364</v>
      </c>
      <c r="H41" s="161">
        <v>1377</v>
      </c>
      <c r="I41" s="151"/>
      <c r="J41" s="3">
        <f t="shared" si="20"/>
        <v>1</v>
      </c>
      <c r="K41" s="143">
        <v>47</v>
      </c>
      <c r="L41" s="161">
        <v>47</v>
      </c>
      <c r="M41" s="151"/>
      <c r="N41" s="147">
        <f t="shared" si="21"/>
        <v>1</v>
      </c>
      <c r="O41" s="161">
        <v>1528</v>
      </c>
      <c r="P41" s="161">
        <v>80</v>
      </c>
      <c r="Q41" s="147">
        <f t="shared" si="22"/>
        <v>1</v>
      </c>
      <c r="R41" s="161">
        <v>336</v>
      </c>
      <c r="S41" s="109">
        <f t="shared" si="23"/>
        <v>1</v>
      </c>
      <c r="T41" s="83">
        <v>1417</v>
      </c>
      <c r="U41" s="161">
        <v>1569</v>
      </c>
      <c r="V41" s="136">
        <f t="shared" si="24"/>
        <v>1.1072688779110798</v>
      </c>
      <c r="W41" s="83">
        <f t="shared" si="25"/>
        <v>2</v>
      </c>
      <c r="X41" s="3">
        <f t="shared" si="26"/>
        <v>7</v>
      </c>
      <c r="Y41" s="161">
        <v>70</v>
      </c>
      <c r="Z41" s="148">
        <f t="shared" si="27"/>
        <v>1</v>
      </c>
      <c r="AA41" s="161">
        <v>40</v>
      </c>
      <c r="AB41" s="148">
        <f t="shared" si="28"/>
        <v>1</v>
      </c>
      <c r="AC41" s="161">
        <v>67588</v>
      </c>
      <c r="AD41" s="85">
        <f t="shared" si="29"/>
        <v>3.775654991341266</v>
      </c>
      <c r="AE41" s="84">
        <f t="shared" si="30"/>
        <v>1</v>
      </c>
      <c r="AF41" s="161">
        <v>23401</v>
      </c>
      <c r="AG41" s="152"/>
      <c r="AH41" s="3">
        <f t="shared" si="31"/>
        <v>1</v>
      </c>
      <c r="AI41" s="161">
        <v>96</v>
      </c>
      <c r="AJ41" s="100">
        <f t="shared" si="32"/>
        <v>1</v>
      </c>
      <c r="AK41" s="87">
        <f t="shared" si="33"/>
        <v>5</v>
      </c>
      <c r="AL41" s="161">
        <v>555</v>
      </c>
      <c r="AM41" s="88">
        <f t="shared" si="34"/>
        <v>0.40305010893246185</v>
      </c>
      <c r="AN41" s="148">
        <f t="shared" si="35"/>
        <v>0</v>
      </c>
      <c r="AO41" s="103">
        <f t="shared" si="36"/>
        <v>12</v>
      </c>
      <c r="AP41" s="117">
        <f t="shared" si="37"/>
        <v>0.7058823529411765</v>
      </c>
      <c r="AQ41" s="238" t="s">
        <v>168</v>
      </c>
      <c r="AR41" s="122">
        <v>0.09</v>
      </c>
      <c r="AS41" s="128"/>
      <c r="AT41" s="129"/>
      <c r="AU41" s="129"/>
      <c r="AV41" s="129"/>
      <c r="AW41" s="129"/>
      <c r="AX41" s="129"/>
      <c r="AY41" s="129"/>
      <c r="AZ41" s="129"/>
    </row>
    <row r="42" spans="1:52" s="35" customFormat="1" ht="18" customHeight="1">
      <c r="A42" s="83">
        <v>36</v>
      </c>
      <c r="B42" s="177" t="s">
        <v>51</v>
      </c>
      <c r="C42" s="161">
        <v>46</v>
      </c>
      <c r="D42" s="161">
        <v>51</v>
      </c>
      <c r="E42" s="170"/>
      <c r="F42" s="170">
        <f t="shared" si="19"/>
        <v>1</v>
      </c>
      <c r="G42" s="170">
        <v>1061</v>
      </c>
      <c r="H42" s="161">
        <v>1051</v>
      </c>
      <c r="I42" s="170"/>
      <c r="J42" s="170">
        <f t="shared" si="20"/>
        <v>1</v>
      </c>
      <c r="K42" s="170">
        <v>36</v>
      </c>
      <c r="L42" s="161">
        <v>36</v>
      </c>
      <c r="M42" s="171"/>
      <c r="N42" s="167">
        <f t="shared" si="21"/>
        <v>1</v>
      </c>
      <c r="O42" s="161">
        <v>2000</v>
      </c>
      <c r="P42" s="161">
        <v>100</v>
      </c>
      <c r="Q42" s="84">
        <f t="shared" si="22"/>
        <v>2</v>
      </c>
      <c r="R42" s="161">
        <v>282</v>
      </c>
      <c r="S42" s="109">
        <f t="shared" si="23"/>
        <v>1</v>
      </c>
      <c r="T42" s="172">
        <v>1072</v>
      </c>
      <c r="U42" s="161">
        <v>1330</v>
      </c>
      <c r="V42" s="183">
        <f t="shared" si="24"/>
        <v>1.2406716417910448</v>
      </c>
      <c r="W42" s="169">
        <f t="shared" si="25"/>
        <v>2</v>
      </c>
      <c r="X42" s="98">
        <f t="shared" si="26"/>
        <v>8</v>
      </c>
      <c r="Y42" s="161">
        <v>58</v>
      </c>
      <c r="Z42" s="100">
        <f t="shared" si="27"/>
        <v>0</v>
      </c>
      <c r="AA42" s="161">
        <v>31</v>
      </c>
      <c r="AB42" s="100">
        <f t="shared" si="28"/>
        <v>0</v>
      </c>
      <c r="AC42" s="161">
        <v>52074</v>
      </c>
      <c r="AD42" s="85">
        <f t="shared" si="29"/>
        <v>3.8113152309156115</v>
      </c>
      <c r="AE42" s="84">
        <f t="shared" si="30"/>
        <v>1</v>
      </c>
      <c r="AF42" s="161">
        <v>9793</v>
      </c>
      <c r="AG42" s="168"/>
      <c r="AH42" s="3">
        <f t="shared" si="31"/>
        <v>1</v>
      </c>
      <c r="AI42" s="161">
        <v>65</v>
      </c>
      <c r="AJ42" s="100">
        <f t="shared" si="32"/>
        <v>0</v>
      </c>
      <c r="AK42" s="87">
        <f t="shared" si="33"/>
        <v>2</v>
      </c>
      <c r="AL42" s="161">
        <v>2193</v>
      </c>
      <c r="AM42" s="88">
        <f t="shared" si="34"/>
        <v>2.086584205518554</v>
      </c>
      <c r="AN42" s="100">
        <f t="shared" si="35"/>
        <v>2</v>
      </c>
      <c r="AO42" s="103">
        <f t="shared" si="36"/>
        <v>12</v>
      </c>
      <c r="AP42" s="117">
        <f t="shared" si="37"/>
        <v>0.7058823529411765</v>
      </c>
      <c r="AQ42" s="241" t="s">
        <v>167</v>
      </c>
      <c r="AR42" s="122">
        <v>0.1</v>
      </c>
      <c r="AS42" s="7"/>
      <c r="AT42" s="7"/>
      <c r="AU42" s="7"/>
      <c r="AV42" s="7"/>
      <c r="AW42" s="7"/>
      <c r="AX42" s="7"/>
      <c r="AY42" s="7"/>
      <c r="AZ42" s="7"/>
    </row>
    <row r="43" spans="1:52" s="35" customFormat="1" ht="18" customHeight="1">
      <c r="A43" s="83">
        <v>37</v>
      </c>
      <c r="B43" s="177" t="s">
        <v>62</v>
      </c>
      <c r="C43" s="161">
        <v>76</v>
      </c>
      <c r="D43" s="161">
        <v>96</v>
      </c>
      <c r="E43" s="170"/>
      <c r="F43" s="170">
        <f t="shared" si="19"/>
        <v>1</v>
      </c>
      <c r="G43" s="170">
        <v>1779</v>
      </c>
      <c r="H43" s="161">
        <v>1775</v>
      </c>
      <c r="I43" s="170"/>
      <c r="J43" s="170">
        <f t="shared" si="20"/>
        <v>1</v>
      </c>
      <c r="K43" s="170">
        <v>60</v>
      </c>
      <c r="L43" s="161">
        <v>60</v>
      </c>
      <c r="M43" s="171"/>
      <c r="N43" s="167">
        <f t="shared" si="21"/>
        <v>1</v>
      </c>
      <c r="O43" s="161">
        <v>2660</v>
      </c>
      <c r="P43" s="161">
        <v>96</v>
      </c>
      <c r="Q43" s="84">
        <f t="shared" si="22"/>
        <v>2</v>
      </c>
      <c r="R43" s="161">
        <v>119</v>
      </c>
      <c r="S43" s="109">
        <f t="shared" si="23"/>
        <v>0</v>
      </c>
      <c r="T43" s="172">
        <v>1880</v>
      </c>
      <c r="U43" s="161">
        <v>2216</v>
      </c>
      <c r="V43" s="183">
        <f t="shared" si="24"/>
        <v>1.1787234042553192</v>
      </c>
      <c r="W43" s="169">
        <f t="shared" si="25"/>
        <v>2</v>
      </c>
      <c r="X43" s="98">
        <f t="shared" si="26"/>
        <v>7</v>
      </c>
      <c r="Y43" s="161">
        <v>37</v>
      </c>
      <c r="Z43" s="100">
        <f t="shared" si="27"/>
        <v>0</v>
      </c>
      <c r="AA43" s="161">
        <v>0</v>
      </c>
      <c r="AB43" s="100">
        <f t="shared" si="28"/>
        <v>0</v>
      </c>
      <c r="AC43" s="161">
        <v>88285</v>
      </c>
      <c r="AD43" s="85">
        <f t="shared" si="29"/>
        <v>3.8260021668472373</v>
      </c>
      <c r="AE43" s="84">
        <f t="shared" si="30"/>
        <v>1</v>
      </c>
      <c r="AF43" s="161">
        <v>31997</v>
      </c>
      <c r="AG43" s="86"/>
      <c r="AH43" s="3">
        <f t="shared" si="31"/>
        <v>1</v>
      </c>
      <c r="AI43" s="161">
        <v>93</v>
      </c>
      <c r="AJ43" s="100">
        <f t="shared" si="32"/>
        <v>1</v>
      </c>
      <c r="AK43" s="87">
        <f t="shared" si="33"/>
        <v>3</v>
      </c>
      <c r="AL43" s="161">
        <v>1645</v>
      </c>
      <c r="AM43" s="88">
        <f t="shared" si="34"/>
        <v>0.9267605633802817</v>
      </c>
      <c r="AN43" s="100">
        <f t="shared" si="35"/>
        <v>2</v>
      </c>
      <c r="AO43" s="103">
        <f t="shared" si="36"/>
        <v>12</v>
      </c>
      <c r="AP43" s="117">
        <f t="shared" si="37"/>
        <v>0.7058823529411765</v>
      </c>
      <c r="AQ43" s="241" t="s">
        <v>169</v>
      </c>
      <c r="AR43" s="122">
        <v>0.11</v>
      </c>
      <c r="AS43" s="7"/>
      <c r="AT43" s="7"/>
      <c r="AU43" s="7"/>
      <c r="AV43" s="7"/>
      <c r="AW43" s="7"/>
      <c r="AX43" s="7"/>
      <c r="AY43" s="7"/>
      <c r="AZ43" s="7"/>
    </row>
    <row r="44" spans="1:52" s="35" customFormat="1" ht="18" customHeight="1">
      <c r="A44" s="83">
        <v>38</v>
      </c>
      <c r="B44" s="177" t="s">
        <v>109</v>
      </c>
      <c r="C44" s="161">
        <v>59</v>
      </c>
      <c r="D44" s="161">
        <v>65</v>
      </c>
      <c r="E44" s="153"/>
      <c r="F44" s="3">
        <f t="shared" si="19"/>
        <v>1</v>
      </c>
      <c r="G44" s="83">
        <v>977</v>
      </c>
      <c r="H44" s="161">
        <v>956</v>
      </c>
      <c r="I44" s="154"/>
      <c r="J44" s="3">
        <f t="shared" si="20"/>
        <v>1</v>
      </c>
      <c r="K44" s="83">
        <v>38</v>
      </c>
      <c r="L44" s="161">
        <v>38</v>
      </c>
      <c r="M44" s="3"/>
      <c r="N44" s="147">
        <f t="shared" si="21"/>
        <v>1</v>
      </c>
      <c r="O44" s="161">
        <v>1438</v>
      </c>
      <c r="P44" s="161">
        <v>91</v>
      </c>
      <c r="Q44" s="147">
        <f t="shared" si="22"/>
        <v>2</v>
      </c>
      <c r="R44" s="161">
        <v>136</v>
      </c>
      <c r="S44" s="109">
        <f t="shared" si="23"/>
        <v>0</v>
      </c>
      <c r="T44" s="83">
        <v>1257</v>
      </c>
      <c r="U44" s="161">
        <v>1518</v>
      </c>
      <c r="V44" s="136">
        <f t="shared" si="24"/>
        <v>1.20763723150358</v>
      </c>
      <c r="W44" s="83">
        <f t="shared" si="25"/>
        <v>2</v>
      </c>
      <c r="X44" s="3">
        <f t="shared" si="26"/>
        <v>7</v>
      </c>
      <c r="Y44" s="161">
        <v>45</v>
      </c>
      <c r="Z44" s="148">
        <f t="shared" si="27"/>
        <v>0</v>
      </c>
      <c r="AA44" s="161">
        <v>24</v>
      </c>
      <c r="AB44" s="148">
        <f t="shared" si="28"/>
        <v>0</v>
      </c>
      <c r="AC44" s="161">
        <v>77081</v>
      </c>
      <c r="AD44" s="85">
        <f t="shared" si="29"/>
        <v>6.202204699066623</v>
      </c>
      <c r="AE44" s="84">
        <f t="shared" si="30"/>
        <v>1</v>
      </c>
      <c r="AF44" s="161">
        <v>13529</v>
      </c>
      <c r="AG44" s="152"/>
      <c r="AH44" s="3">
        <f t="shared" si="31"/>
        <v>1</v>
      </c>
      <c r="AI44" s="161">
        <v>80</v>
      </c>
      <c r="AJ44" s="100">
        <f t="shared" si="32"/>
        <v>1</v>
      </c>
      <c r="AK44" s="87">
        <f t="shared" si="33"/>
        <v>3</v>
      </c>
      <c r="AL44" s="161">
        <v>2439</v>
      </c>
      <c r="AM44" s="88">
        <f t="shared" si="34"/>
        <v>2.551255230125523</v>
      </c>
      <c r="AN44" s="148">
        <f t="shared" si="35"/>
        <v>2</v>
      </c>
      <c r="AO44" s="103">
        <f t="shared" si="36"/>
        <v>12</v>
      </c>
      <c r="AP44" s="117">
        <f t="shared" si="37"/>
        <v>0.7058823529411765</v>
      </c>
      <c r="AQ44" s="239" t="s">
        <v>170</v>
      </c>
      <c r="AR44" s="122">
        <v>0.12</v>
      </c>
      <c r="AS44" s="128"/>
      <c r="AT44" s="36"/>
      <c r="AU44" s="36"/>
      <c r="AV44" s="36"/>
      <c r="AW44" s="36"/>
      <c r="AX44" s="36"/>
      <c r="AY44" s="36"/>
      <c r="AZ44" s="36"/>
    </row>
    <row r="45" spans="1:52" s="35" customFormat="1" ht="18" customHeight="1">
      <c r="A45" s="83">
        <v>39</v>
      </c>
      <c r="B45" s="177" t="s">
        <v>82</v>
      </c>
      <c r="C45" s="161">
        <v>140</v>
      </c>
      <c r="D45" s="161">
        <v>140</v>
      </c>
      <c r="E45" s="172"/>
      <c r="F45" s="170">
        <f t="shared" si="19"/>
        <v>1</v>
      </c>
      <c r="G45" s="170">
        <v>2353</v>
      </c>
      <c r="H45" s="161">
        <v>2444</v>
      </c>
      <c r="I45" s="170"/>
      <c r="J45" s="170">
        <f t="shared" si="20"/>
        <v>1</v>
      </c>
      <c r="K45" s="170">
        <v>79</v>
      </c>
      <c r="L45" s="161">
        <v>79</v>
      </c>
      <c r="M45" s="171"/>
      <c r="N45" s="167">
        <f t="shared" si="21"/>
        <v>1</v>
      </c>
      <c r="O45" s="161">
        <v>4591</v>
      </c>
      <c r="P45" s="161">
        <v>98</v>
      </c>
      <c r="Q45" s="84">
        <f t="shared" si="22"/>
        <v>2</v>
      </c>
      <c r="R45" s="161">
        <v>55</v>
      </c>
      <c r="S45" s="109">
        <f t="shared" si="23"/>
        <v>0</v>
      </c>
      <c r="T45" s="169">
        <v>2500</v>
      </c>
      <c r="U45" s="161">
        <v>2977</v>
      </c>
      <c r="V45" s="169">
        <f t="shared" si="24"/>
        <v>1.1908</v>
      </c>
      <c r="W45" s="169">
        <f t="shared" si="25"/>
        <v>2</v>
      </c>
      <c r="X45" s="98">
        <f t="shared" si="26"/>
        <v>7</v>
      </c>
      <c r="Y45" s="161">
        <v>25</v>
      </c>
      <c r="Z45" s="100">
        <f t="shared" si="27"/>
        <v>0</v>
      </c>
      <c r="AA45" s="161">
        <v>12</v>
      </c>
      <c r="AB45" s="100">
        <f t="shared" si="28"/>
        <v>0</v>
      </c>
      <c r="AC45" s="161">
        <v>135802</v>
      </c>
      <c r="AD45" s="85">
        <f t="shared" si="29"/>
        <v>4.274266649880397</v>
      </c>
      <c r="AE45" s="84">
        <f t="shared" si="30"/>
        <v>1</v>
      </c>
      <c r="AF45" s="161">
        <v>36971</v>
      </c>
      <c r="AG45" s="86"/>
      <c r="AH45" s="3">
        <f t="shared" si="31"/>
        <v>1</v>
      </c>
      <c r="AI45" s="161">
        <v>89</v>
      </c>
      <c r="AJ45" s="100">
        <f t="shared" si="32"/>
        <v>1</v>
      </c>
      <c r="AK45" s="87">
        <f t="shared" si="33"/>
        <v>3</v>
      </c>
      <c r="AL45" s="161">
        <v>2811</v>
      </c>
      <c r="AM45" s="88">
        <f t="shared" si="34"/>
        <v>1.150163666121113</v>
      </c>
      <c r="AN45" s="100">
        <f t="shared" si="35"/>
        <v>2</v>
      </c>
      <c r="AO45" s="103">
        <f t="shared" si="36"/>
        <v>12</v>
      </c>
      <c r="AP45" s="117">
        <f t="shared" si="37"/>
        <v>0.7058823529411765</v>
      </c>
      <c r="AQ45" s="241" t="s">
        <v>167</v>
      </c>
      <c r="AR45" s="122">
        <v>0.13</v>
      </c>
      <c r="AS45" s="7"/>
      <c r="AT45" s="7"/>
      <c r="AU45" s="7"/>
      <c r="AV45" s="7"/>
      <c r="AW45" s="7"/>
      <c r="AX45" s="7"/>
      <c r="AY45" s="7"/>
      <c r="AZ45" s="7"/>
    </row>
    <row r="46" spans="1:52" s="34" customFormat="1" ht="15" customHeight="1">
      <c r="A46" s="83">
        <v>40</v>
      </c>
      <c r="B46" s="177" t="s">
        <v>106</v>
      </c>
      <c r="C46" s="161">
        <v>59</v>
      </c>
      <c r="D46" s="161">
        <v>76</v>
      </c>
      <c r="E46" s="153"/>
      <c r="F46" s="3">
        <f t="shared" si="19"/>
        <v>1</v>
      </c>
      <c r="G46" s="83">
        <v>1093</v>
      </c>
      <c r="H46" s="161">
        <v>1069</v>
      </c>
      <c r="I46" s="154"/>
      <c r="J46" s="3">
        <f t="shared" si="20"/>
        <v>1</v>
      </c>
      <c r="K46" s="83">
        <v>39</v>
      </c>
      <c r="L46" s="161">
        <v>39</v>
      </c>
      <c r="M46" s="3"/>
      <c r="N46" s="147">
        <f t="shared" si="21"/>
        <v>1</v>
      </c>
      <c r="O46" s="161">
        <v>970</v>
      </c>
      <c r="P46" s="161">
        <v>97</v>
      </c>
      <c r="Q46" s="147">
        <f t="shared" si="22"/>
        <v>2</v>
      </c>
      <c r="R46" s="161">
        <v>170</v>
      </c>
      <c r="S46" s="109">
        <f t="shared" si="23"/>
        <v>1</v>
      </c>
      <c r="T46" s="83">
        <v>1331</v>
      </c>
      <c r="U46" s="161">
        <v>1472</v>
      </c>
      <c r="V46" s="136">
        <f t="shared" si="24"/>
        <v>1.1059353869271225</v>
      </c>
      <c r="W46" s="83">
        <f t="shared" si="25"/>
        <v>2</v>
      </c>
      <c r="X46" s="3">
        <f t="shared" si="26"/>
        <v>8</v>
      </c>
      <c r="Y46" s="161">
        <v>30</v>
      </c>
      <c r="Z46" s="148">
        <f t="shared" si="27"/>
        <v>0</v>
      </c>
      <c r="AA46" s="161">
        <v>21</v>
      </c>
      <c r="AB46" s="148">
        <f t="shared" si="28"/>
        <v>0</v>
      </c>
      <c r="AC46" s="161">
        <v>63791</v>
      </c>
      <c r="AD46" s="85">
        <f t="shared" si="29"/>
        <v>4.590271281571562</v>
      </c>
      <c r="AE46" s="84">
        <f t="shared" si="30"/>
        <v>1</v>
      </c>
      <c r="AF46" s="161">
        <v>17389</v>
      </c>
      <c r="AG46" s="152"/>
      <c r="AH46" s="3">
        <f t="shared" si="31"/>
        <v>1</v>
      </c>
      <c r="AI46" s="161">
        <v>69</v>
      </c>
      <c r="AJ46" s="100">
        <f t="shared" si="32"/>
        <v>0</v>
      </c>
      <c r="AK46" s="87">
        <f t="shared" si="33"/>
        <v>2</v>
      </c>
      <c r="AL46" s="161">
        <v>3059</v>
      </c>
      <c r="AM46" s="88">
        <f t="shared" si="34"/>
        <v>2.86155285313377</v>
      </c>
      <c r="AN46" s="148">
        <f t="shared" si="35"/>
        <v>2</v>
      </c>
      <c r="AO46" s="103">
        <f t="shared" si="36"/>
        <v>12</v>
      </c>
      <c r="AP46" s="117">
        <f t="shared" si="37"/>
        <v>0.7058823529411765</v>
      </c>
      <c r="AQ46" s="237" t="s">
        <v>170</v>
      </c>
      <c r="AR46" s="122">
        <v>0.14</v>
      </c>
      <c r="AS46" s="128"/>
      <c r="AT46" s="36"/>
      <c r="AU46" s="36"/>
      <c r="AV46" s="36"/>
      <c r="AW46" s="36"/>
      <c r="AX46" s="36"/>
      <c r="AY46" s="36"/>
      <c r="AZ46" s="36"/>
    </row>
    <row r="47" spans="1:52" s="34" customFormat="1" ht="15" customHeight="1">
      <c r="A47" s="83">
        <v>41</v>
      </c>
      <c r="B47" s="177" t="s">
        <v>119</v>
      </c>
      <c r="C47" s="161">
        <v>30</v>
      </c>
      <c r="D47" s="161">
        <v>40</v>
      </c>
      <c r="E47" s="153"/>
      <c r="F47" s="3">
        <f t="shared" si="19"/>
        <v>1</v>
      </c>
      <c r="G47" s="31">
        <v>655</v>
      </c>
      <c r="H47" s="161">
        <v>654</v>
      </c>
      <c r="I47" s="154"/>
      <c r="J47" s="3">
        <f t="shared" si="20"/>
        <v>1</v>
      </c>
      <c r="K47" s="31">
        <v>24</v>
      </c>
      <c r="L47" s="161">
        <v>24</v>
      </c>
      <c r="M47" s="3"/>
      <c r="N47" s="147">
        <f t="shared" si="21"/>
        <v>1</v>
      </c>
      <c r="O47" s="161">
        <v>1095</v>
      </c>
      <c r="P47" s="161">
        <v>100</v>
      </c>
      <c r="Q47" s="147">
        <f t="shared" si="22"/>
        <v>2</v>
      </c>
      <c r="R47" s="161">
        <v>3</v>
      </c>
      <c r="S47" s="109">
        <f t="shared" si="23"/>
        <v>0</v>
      </c>
      <c r="T47" s="83">
        <v>730</v>
      </c>
      <c r="U47" s="161">
        <v>672</v>
      </c>
      <c r="V47" s="136">
        <f t="shared" si="24"/>
        <v>0.9205479452054794</v>
      </c>
      <c r="W47" s="83">
        <f t="shared" si="25"/>
        <v>2</v>
      </c>
      <c r="X47" s="3">
        <f t="shared" si="26"/>
        <v>7</v>
      </c>
      <c r="Y47" s="161">
        <v>1</v>
      </c>
      <c r="Z47" s="148">
        <f t="shared" si="27"/>
        <v>0</v>
      </c>
      <c r="AA47" s="161">
        <v>3</v>
      </c>
      <c r="AB47" s="148">
        <f t="shared" si="28"/>
        <v>0</v>
      </c>
      <c r="AC47" s="161">
        <v>51266</v>
      </c>
      <c r="AD47" s="85">
        <f t="shared" si="29"/>
        <v>6.029875323453306</v>
      </c>
      <c r="AE47" s="84">
        <f t="shared" si="30"/>
        <v>1</v>
      </c>
      <c r="AF47" s="161">
        <v>12772</v>
      </c>
      <c r="AG47" s="152"/>
      <c r="AH47" s="3">
        <f t="shared" si="31"/>
        <v>1</v>
      </c>
      <c r="AI47" s="161">
        <v>95</v>
      </c>
      <c r="AJ47" s="100">
        <f t="shared" si="32"/>
        <v>1</v>
      </c>
      <c r="AK47" s="87">
        <f t="shared" si="33"/>
        <v>3</v>
      </c>
      <c r="AL47" s="161">
        <v>764</v>
      </c>
      <c r="AM47" s="88">
        <f t="shared" si="34"/>
        <v>1.1681957186544343</v>
      </c>
      <c r="AN47" s="148">
        <f t="shared" si="35"/>
        <v>2</v>
      </c>
      <c r="AO47" s="103">
        <f t="shared" si="36"/>
        <v>12</v>
      </c>
      <c r="AP47" s="117">
        <f t="shared" si="37"/>
        <v>0.7058823529411765</v>
      </c>
      <c r="AQ47" s="238" t="s">
        <v>168</v>
      </c>
      <c r="AR47" s="122">
        <v>0.15</v>
      </c>
      <c r="AS47" s="128"/>
      <c r="AT47" s="36"/>
      <c r="AU47" s="36"/>
      <c r="AV47" s="36"/>
      <c r="AW47" s="36"/>
      <c r="AX47" s="36"/>
      <c r="AY47" s="36"/>
      <c r="AZ47" s="36"/>
    </row>
    <row r="48" spans="1:52" s="7" customFormat="1" ht="14.25" customHeight="1">
      <c r="A48" s="83">
        <v>42</v>
      </c>
      <c r="B48" s="177" t="s">
        <v>153</v>
      </c>
      <c r="C48" s="161">
        <v>33</v>
      </c>
      <c r="D48" s="161">
        <v>39</v>
      </c>
      <c r="E48" s="102"/>
      <c r="F48" s="3">
        <f t="shared" si="19"/>
        <v>1</v>
      </c>
      <c r="G48" s="101">
        <v>700</v>
      </c>
      <c r="H48" s="161">
        <v>689</v>
      </c>
      <c r="I48" s="102"/>
      <c r="J48" s="3">
        <f t="shared" si="20"/>
        <v>1</v>
      </c>
      <c r="K48" s="101">
        <v>29</v>
      </c>
      <c r="L48" s="161">
        <v>29</v>
      </c>
      <c r="M48" s="102"/>
      <c r="N48" s="84">
        <f t="shared" si="21"/>
        <v>1</v>
      </c>
      <c r="O48" s="161">
        <v>1106</v>
      </c>
      <c r="P48" s="161">
        <v>100</v>
      </c>
      <c r="Q48" s="84">
        <f t="shared" si="22"/>
        <v>2</v>
      </c>
      <c r="R48" s="161">
        <v>128</v>
      </c>
      <c r="S48" s="109">
        <f t="shared" si="23"/>
        <v>0</v>
      </c>
      <c r="T48" s="83">
        <v>876</v>
      </c>
      <c r="U48" s="161">
        <v>1002</v>
      </c>
      <c r="V48" s="136">
        <f t="shared" si="24"/>
        <v>1.143835616438356</v>
      </c>
      <c r="W48" s="83">
        <f t="shared" si="25"/>
        <v>2</v>
      </c>
      <c r="X48" s="3">
        <f t="shared" si="26"/>
        <v>7</v>
      </c>
      <c r="Y48" s="161">
        <v>82</v>
      </c>
      <c r="Z48" s="100">
        <f t="shared" si="27"/>
        <v>1</v>
      </c>
      <c r="AA48" s="161">
        <v>38</v>
      </c>
      <c r="AB48" s="100">
        <f t="shared" si="28"/>
        <v>0</v>
      </c>
      <c r="AC48" s="161">
        <v>41870</v>
      </c>
      <c r="AD48" s="85">
        <f t="shared" si="29"/>
        <v>4.674556213017751</v>
      </c>
      <c r="AE48" s="84">
        <f t="shared" si="30"/>
        <v>1</v>
      </c>
      <c r="AF48" s="161">
        <v>11400</v>
      </c>
      <c r="AG48" s="86"/>
      <c r="AH48" s="3">
        <f t="shared" si="31"/>
        <v>1</v>
      </c>
      <c r="AI48" s="161">
        <v>89</v>
      </c>
      <c r="AJ48" s="100">
        <f t="shared" si="32"/>
        <v>1</v>
      </c>
      <c r="AK48" s="87">
        <f t="shared" si="33"/>
        <v>4</v>
      </c>
      <c r="AL48" s="161">
        <v>104</v>
      </c>
      <c r="AM48" s="88">
        <f t="shared" si="34"/>
        <v>0.1509433962264151</v>
      </c>
      <c r="AN48" s="100">
        <f t="shared" si="35"/>
        <v>0</v>
      </c>
      <c r="AO48" s="103">
        <f t="shared" si="36"/>
        <v>11</v>
      </c>
      <c r="AP48" s="117">
        <f t="shared" si="37"/>
        <v>0.6470588235294117</v>
      </c>
      <c r="AQ48" s="238" t="s">
        <v>170</v>
      </c>
      <c r="AR48" s="122">
        <v>0.16</v>
      </c>
      <c r="AS48" s="95"/>
      <c r="AT48" s="35"/>
      <c r="AU48" s="35"/>
      <c r="AV48" s="35"/>
      <c r="AW48" s="35"/>
      <c r="AX48" s="35"/>
      <c r="AY48" s="35"/>
      <c r="AZ48" s="35"/>
    </row>
    <row r="49" spans="1:52" s="34" customFormat="1" ht="15" customHeight="1">
      <c r="A49" s="83">
        <v>43</v>
      </c>
      <c r="B49" s="177" t="s">
        <v>79</v>
      </c>
      <c r="C49" s="161">
        <v>59</v>
      </c>
      <c r="D49" s="161">
        <v>71</v>
      </c>
      <c r="E49" s="151"/>
      <c r="F49" s="3">
        <f t="shared" si="19"/>
        <v>1</v>
      </c>
      <c r="G49" s="143">
        <v>1254</v>
      </c>
      <c r="H49" s="161">
        <v>1256</v>
      </c>
      <c r="I49" s="151"/>
      <c r="J49" s="3">
        <f t="shared" si="20"/>
        <v>1</v>
      </c>
      <c r="K49" s="143">
        <v>48</v>
      </c>
      <c r="L49" s="161">
        <v>48</v>
      </c>
      <c r="M49" s="151"/>
      <c r="N49" s="147">
        <f t="shared" si="21"/>
        <v>1</v>
      </c>
      <c r="O49" s="161">
        <v>1224</v>
      </c>
      <c r="P49" s="161">
        <v>92</v>
      </c>
      <c r="Q49" s="147">
        <f t="shared" si="22"/>
        <v>2</v>
      </c>
      <c r="R49" s="161">
        <v>203</v>
      </c>
      <c r="S49" s="109">
        <f t="shared" si="23"/>
        <v>1</v>
      </c>
      <c r="T49" s="83">
        <v>1467</v>
      </c>
      <c r="U49" s="161">
        <v>1742</v>
      </c>
      <c r="V49" s="136">
        <f t="shared" si="24"/>
        <v>1.187457396046353</v>
      </c>
      <c r="W49" s="83">
        <f t="shared" si="25"/>
        <v>2</v>
      </c>
      <c r="X49" s="3">
        <f t="shared" si="26"/>
        <v>8</v>
      </c>
      <c r="Y49" s="161">
        <v>66</v>
      </c>
      <c r="Z49" s="148">
        <f t="shared" si="27"/>
        <v>0</v>
      </c>
      <c r="AA49" s="161">
        <v>4</v>
      </c>
      <c r="AB49" s="148">
        <f t="shared" si="28"/>
        <v>0</v>
      </c>
      <c r="AC49" s="161">
        <v>69836</v>
      </c>
      <c r="AD49" s="85">
        <f t="shared" si="29"/>
        <v>4.277070063694268</v>
      </c>
      <c r="AE49" s="84">
        <f t="shared" si="30"/>
        <v>1</v>
      </c>
      <c r="AF49" s="161">
        <v>13652</v>
      </c>
      <c r="AG49" s="152"/>
      <c r="AH49" s="3">
        <f t="shared" si="31"/>
        <v>1</v>
      </c>
      <c r="AI49" s="161">
        <v>92</v>
      </c>
      <c r="AJ49" s="100">
        <f t="shared" si="32"/>
        <v>1</v>
      </c>
      <c r="AK49" s="87">
        <f t="shared" si="33"/>
        <v>3</v>
      </c>
      <c r="AL49" s="161">
        <v>373</v>
      </c>
      <c r="AM49" s="88">
        <f t="shared" si="34"/>
        <v>0.29697452229299365</v>
      </c>
      <c r="AN49" s="148">
        <f t="shared" si="35"/>
        <v>0</v>
      </c>
      <c r="AO49" s="103">
        <f t="shared" si="36"/>
        <v>11</v>
      </c>
      <c r="AP49" s="117">
        <f t="shared" si="37"/>
        <v>0.6470588235294117</v>
      </c>
      <c r="AQ49" s="237" t="s">
        <v>167</v>
      </c>
      <c r="AR49" s="122">
        <v>0.17</v>
      </c>
      <c r="AS49" s="95"/>
      <c r="AT49" s="35"/>
      <c r="AU49" s="35"/>
      <c r="AV49" s="35"/>
      <c r="AW49" s="35"/>
      <c r="AX49" s="35"/>
      <c r="AY49" s="35"/>
      <c r="AZ49" s="35"/>
    </row>
    <row r="50" spans="1:52" s="34" customFormat="1" ht="15" customHeight="1">
      <c r="A50" s="83">
        <v>44</v>
      </c>
      <c r="B50" s="177" t="s">
        <v>100</v>
      </c>
      <c r="C50" s="161">
        <v>58</v>
      </c>
      <c r="D50" s="161">
        <v>80</v>
      </c>
      <c r="E50" s="102"/>
      <c r="F50" s="3">
        <f t="shared" si="19"/>
        <v>0</v>
      </c>
      <c r="G50" s="101">
        <v>1128</v>
      </c>
      <c r="H50" s="161">
        <v>1112</v>
      </c>
      <c r="I50" s="102"/>
      <c r="J50" s="3">
        <f t="shared" si="20"/>
        <v>1</v>
      </c>
      <c r="K50" s="101">
        <v>45</v>
      </c>
      <c r="L50" s="161">
        <v>45</v>
      </c>
      <c r="M50" s="102"/>
      <c r="N50" s="84">
        <f t="shared" si="21"/>
        <v>1</v>
      </c>
      <c r="O50" s="161">
        <v>1575</v>
      </c>
      <c r="P50" s="161">
        <v>97</v>
      </c>
      <c r="Q50" s="84">
        <f t="shared" si="22"/>
        <v>2</v>
      </c>
      <c r="R50" s="161">
        <v>172</v>
      </c>
      <c r="S50" s="109">
        <f t="shared" si="23"/>
        <v>1</v>
      </c>
      <c r="T50" s="83">
        <v>1414</v>
      </c>
      <c r="U50" s="161">
        <v>1340</v>
      </c>
      <c r="V50" s="136">
        <f t="shared" si="24"/>
        <v>0.9476661951909476</v>
      </c>
      <c r="W50" s="83">
        <f t="shared" si="25"/>
        <v>2</v>
      </c>
      <c r="X50" s="3">
        <f t="shared" si="26"/>
        <v>7</v>
      </c>
      <c r="Y50" s="161">
        <v>59</v>
      </c>
      <c r="Z50" s="100">
        <f t="shared" si="27"/>
        <v>0</v>
      </c>
      <c r="AA50" s="161">
        <v>22</v>
      </c>
      <c r="AB50" s="100">
        <f t="shared" si="28"/>
        <v>0</v>
      </c>
      <c r="AC50" s="161">
        <v>84568</v>
      </c>
      <c r="AD50" s="85">
        <f t="shared" si="29"/>
        <v>5.8500276701715554</v>
      </c>
      <c r="AE50" s="84">
        <f t="shared" si="30"/>
        <v>1</v>
      </c>
      <c r="AF50" s="161">
        <v>15593</v>
      </c>
      <c r="AG50" s="86"/>
      <c r="AH50" s="3">
        <f t="shared" si="31"/>
        <v>1</v>
      </c>
      <c r="AI50" s="161">
        <v>96</v>
      </c>
      <c r="AJ50" s="100">
        <f t="shared" si="32"/>
        <v>1</v>
      </c>
      <c r="AK50" s="87">
        <f t="shared" si="33"/>
        <v>3</v>
      </c>
      <c r="AL50" s="161">
        <v>792</v>
      </c>
      <c r="AM50" s="88">
        <f t="shared" si="34"/>
        <v>0.7122302158273381</v>
      </c>
      <c r="AN50" s="100">
        <f t="shared" si="35"/>
        <v>1</v>
      </c>
      <c r="AO50" s="103">
        <f t="shared" si="36"/>
        <v>11</v>
      </c>
      <c r="AP50" s="117">
        <f t="shared" si="37"/>
        <v>0.6470588235294117</v>
      </c>
      <c r="AQ50" s="238" t="s">
        <v>170</v>
      </c>
      <c r="AR50" s="122">
        <v>0.18</v>
      </c>
      <c r="AS50" s="128"/>
      <c r="AT50" s="129"/>
      <c r="AU50" s="129"/>
      <c r="AV50" s="129"/>
      <c r="AW50" s="129"/>
      <c r="AX50" s="129"/>
      <c r="AY50" s="129"/>
      <c r="AZ50" s="129"/>
    </row>
    <row r="51" spans="1:52" s="34" customFormat="1" ht="15" customHeight="1">
      <c r="A51" s="83">
        <v>45</v>
      </c>
      <c r="B51" s="177" t="s">
        <v>132</v>
      </c>
      <c r="C51" s="161">
        <v>50</v>
      </c>
      <c r="D51" s="161">
        <v>63</v>
      </c>
      <c r="E51" s="32"/>
      <c r="F51" s="3">
        <f t="shared" si="19"/>
        <v>1</v>
      </c>
      <c r="G51" s="31">
        <v>939</v>
      </c>
      <c r="H51" s="161">
        <v>929</v>
      </c>
      <c r="I51" s="33"/>
      <c r="J51" s="3">
        <f t="shared" si="20"/>
        <v>1</v>
      </c>
      <c r="K51" s="31">
        <v>36</v>
      </c>
      <c r="L51" s="161">
        <v>36</v>
      </c>
      <c r="M51" s="3"/>
      <c r="N51" s="84">
        <f t="shared" si="21"/>
        <v>1</v>
      </c>
      <c r="O51" s="161">
        <v>660</v>
      </c>
      <c r="P51" s="161">
        <v>64</v>
      </c>
      <c r="Q51" s="84">
        <f t="shared" si="22"/>
        <v>0</v>
      </c>
      <c r="R51" s="161">
        <v>100</v>
      </c>
      <c r="S51" s="109">
        <f t="shared" si="23"/>
        <v>0</v>
      </c>
      <c r="T51" s="83">
        <v>1193</v>
      </c>
      <c r="U51" s="161">
        <v>1330</v>
      </c>
      <c r="V51" s="136">
        <f t="shared" si="24"/>
        <v>1.1148365465213748</v>
      </c>
      <c r="W51" s="83">
        <f t="shared" si="25"/>
        <v>2</v>
      </c>
      <c r="X51" s="3">
        <f t="shared" si="26"/>
        <v>5</v>
      </c>
      <c r="Y51" s="161">
        <v>54</v>
      </c>
      <c r="Z51" s="100">
        <f t="shared" si="27"/>
        <v>0</v>
      </c>
      <c r="AA51" s="161">
        <v>52</v>
      </c>
      <c r="AB51" s="100">
        <f t="shared" si="28"/>
        <v>2</v>
      </c>
      <c r="AC51" s="161">
        <v>58206</v>
      </c>
      <c r="AD51" s="85">
        <f t="shared" si="29"/>
        <v>4.819574397615302</v>
      </c>
      <c r="AE51" s="84">
        <f t="shared" si="30"/>
        <v>1</v>
      </c>
      <c r="AF51" s="161">
        <v>18200</v>
      </c>
      <c r="AG51" s="86"/>
      <c r="AH51" s="3">
        <f t="shared" si="31"/>
        <v>1</v>
      </c>
      <c r="AI51" s="161">
        <v>97</v>
      </c>
      <c r="AJ51" s="100">
        <f t="shared" si="32"/>
        <v>1</v>
      </c>
      <c r="AK51" s="87">
        <f t="shared" si="33"/>
        <v>5</v>
      </c>
      <c r="AL51" s="161">
        <v>757</v>
      </c>
      <c r="AM51" s="88">
        <f t="shared" si="34"/>
        <v>0.8148546824542519</v>
      </c>
      <c r="AN51" s="100">
        <f t="shared" si="35"/>
        <v>1</v>
      </c>
      <c r="AO51" s="103">
        <f t="shared" si="36"/>
        <v>11</v>
      </c>
      <c r="AP51" s="117">
        <f t="shared" si="37"/>
        <v>0.6470588235294117</v>
      </c>
      <c r="AQ51" s="239" t="s">
        <v>170</v>
      </c>
      <c r="AR51" s="122">
        <v>0.19</v>
      </c>
      <c r="AS51" s="128"/>
      <c r="AT51" s="61"/>
      <c r="AU51" s="61"/>
      <c r="AV51" s="61"/>
      <c r="AW51" s="61"/>
      <c r="AX51" s="61"/>
      <c r="AY51" s="61"/>
      <c r="AZ51" s="61"/>
    </row>
    <row r="52" spans="1:52" s="34" customFormat="1" ht="15" customHeight="1">
      <c r="A52" s="83">
        <v>46</v>
      </c>
      <c r="B52" s="177" t="s">
        <v>70</v>
      </c>
      <c r="C52" s="161">
        <v>73</v>
      </c>
      <c r="D52" s="161">
        <v>103</v>
      </c>
      <c r="E52" s="144"/>
      <c r="F52" s="3">
        <f t="shared" si="19"/>
        <v>0</v>
      </c>
      <c r="G52" s="31">
        <v>1623</v>
      </c>
      <c r="H52" s="161">
        <v>1681</v>
      </c>
      <c r="I52" s="31"/>
      <c r="J52" s="3">
        <f t="shared" si="20"/>
        <v>1</v>
      </c>
      <c r="K52" s="31">
        <v>53</v>
      </c>
      <c r="L52" s="161">
        <v>53</v>
      </c>
      <c r="M52" s="31"/>
      <c r="N52" s="147">
        <f t="shared" si="21"/>
        <v>1</v>
      </c>
      <c r="O52" s="161">
        <v>1228</v>
      </c>
      <c r="P52" s="161">
        <v>75</v>
      </c>
      <c r="Q52" s="147">
        <f t="shared" si="22"/>
        <v>1</v>
      </c>
      <c r="R52" s="161">
        <v>277</v>
      </c>
      <c r="S52" s="109">
        <f t="shared" si="23"/>
        <v>1</v>
      </c>
      <c r="T52" s="31">
        <v>1700</v>
      </c>
      <c r="U52" s="161">
        <v>1972</v>
      </c>
      <c r="V52" s="136">
        <f t="shared" si="24"/>
        <v>1.16</v>
      </c>
      <c r="W52" s="83">
        <f t="shared" si="25"/>
        <v>2</v>
      </c>
      <c r="X52" s="3">
        <f t="shared" si="26"/>
        <v>6</v>
      </c>
      <c r="Y52" s="161">
        <v>63</v>
      </c>
      <c r="Z52" s="148">
        <f t="shared" si="27"/>
        <v>0</v>
      </c>
      <c r="AA52" s="161">
        <v>15</v>
      </c>
      <c r="AB52" s="148">
        <f t="shared" si="28"/>
        <v>0</v>
      </c>
      <c r="AC52" s="161">
        <v>116861</v>
      </c>
      <c r="AD52" s="85">
        <f t="shared" si="29"/>
        <v>5.347595295840388</v>
      </c>
      <c r="AE52" s="84">
        <f t="shared" si="30"/>
        <v>1</v>
      </c>
      <c r="AF52" s="161">
        <v>38748</v>
      </c>
      <c r="AG52" s="31"/>
      <c r="AH52" s="3">
        <f t="shared" si="31"/>
        <v>1</v>
      </c>
      <c r="AI52" s="161">
        <v>98</v>
      </c>
      <c r="AJ52" s="100">
        <f t="shared" si="32"/>
        <v>1</v>
      </c>
      <c r="AK52" s="87">
        <f t="shared" si="33"/>
        <v>3</v>
      </c>
      <c r="AL52" s="161">
        <v>1635</v>
      </c>
      <c r="AM52" s="88">
        <f t="shared" si="34"/>
        <v>0.9726353361094586</v>
      </c>
      <c r="AN52" s="148">
        <f t="shared" si="35"/>
        <v>2</v>
      </c>
      <c r="AO52" s="103">
        <f t="shared" si="36"/>
        <v>11</v>
      </c>
      <c r="AP52" s="117">
        <f t="shared" si="37"/>
        <v>0.6470588235294117</v>
      </c>
      <c r="AQ52" s="239" t="s">
        <v>167</v>
      </c>
      <c r="AR52" s="122">
        <v>0.2</v>
      </c>
      <c r="AS52" s="116"/>
      <c r="AT52" s="35"/>
      <c r="AU52" s="35"/>
      <c r="AV52" s="35"/>
      <c r="AW52" s="35"/>
      <c r="AX52" s="35"/>
      <c r="AY52" s="35"/>
      <c r="AZ52" s="35"/>
    </row>
    <row r="53" spans="1:52" s="34" customFormat="1" ht="14.25" customHeight="1">
      <c r="A53" s="83">
        <v>47</v>
      </c>
      <c r="B53" s="177" t="s">
        <v>128</v>
      </c>
      <c r="C53" s="161">
        <v>63</v>
      </c>
      <c r="D53" s="161">
        <v>82</v>
      </c>
      <c r="E53" s="151"/>
      <c r="F53" s="3">
        <f t="shared" si="19"/>
        <v>1</v>
      </c>
      <c r="G53" s="143">
        <v>1393</v>
      </c>
      <c r="H53" s="161">
        <v>1391</v>
      </c>
      <c r="I53" s="151"/>
      <c r="J53" s="3">
        <f t="shared" si="20"/>
        <v>1</v>
      </c>
      <c r="K53" s="143">
        <v>49</v>
      </c>
      <c r="L53" s="161">
        <v>49</v>
      </c>
      <c r="M53" s="151"/>
      <c r="N53" s="147">
        <f t="shared" si="21"/>
        <v>1</v>
      </c>
      <c r="O53" s="161">
        <v>1836</v>
      </c>
      <c r="P53" s="161">
        <v>93</v>
      </c>
      <c r="Q53" s="147">
        <f t="shared" si="22"/>
        <v>2</v>
      </c>
      <c r="R53" s="161">
        <v>137</v>
      </c>
      <c r="S53" s="109">
        <f t="shared" si="23"/>
        <v>0</v>
      </c>
      <c r="T53" s="83">
        <v>1480</v>
      </c>
      <c r="U53" s="161">
        <v>1703</v>
      </c>
      <c r="V53" s="136">
        <f t="shared" si="24"/>
        <v>1.1506756756756757</v>
      </c>
      <c r="W53" s="83">
        <f t="shared" si="25"/>
        <v>2</v>
      </c>
      <c r="X53" s="3">
        <f t="shared" si="26"/>
        <v>7</v>
      </c>
      <c r="Y53" s="161">
        <v>50</v>
      </c>
      <c r="Z53" s="148">
        <f t="shared" si="27"/>
        <v>0</v>
      </c>
      <c r="AA53" s="161">
        <v>26</v>
      </c>
      <c r="AB53" s="148">
        <f t="shared" si="28"/>
        <v>0</v>
      </c>
      <c r="AC53" s="161">
        <v>66393</v>
      </c>
      <c r="AD53" s="85">
        <f t="shared" si="29"/>
        <v>3.6715699828568265</v>
      </c>
      <c r="AE53" s="84">
        <f t="shared" si="30"/>
        <v>1</v>
      </c>
      <c r="AF53" s="161">
        <v>14031</v>
      </c>
      <c r="AG53" s="152"/>
      <c r="AH53" s="3">
        <f t="shared" si="31"/>
        <v>1</v>
      </c>
      <c r="AI53" s="161">
        <v>79</v>
      </c>
      <c r="AJ53" s="100">
        <f t="shared" si="32"/>
        <v>0</v>
      </c>
      <c r="AK53" s="87">
        <f t="shared" si="33"/>
        <v>2</v>
      </c>
      <c r="AL53" s="161">
        <v>1521</v>
      </c>
      <c r="AM53" s="88">
        <f t="shared" si="34"/>
        <v>1.0934579439252337</v>
      </c>
      <c r="AN53" s="148">
        <f t="shared" si="35"/>
        <v>2</v>
      </c>
      <c r="AO53" s="103">
        <f t="shared" si="36"/>
        <v>11</v>
      </c>
      <c r="AP53" s="117">
        <f t="shared" si="37"/>
        <v>0.6470588235294117</v>
      </c>
      <c r="AQ53" s="238" t="s">
        <v>168</v>
      </c>
      <c r="AR53" s="122">
        <v>0.21</v>
      </c>
      <c r="AS53" s="128"/>
      <c r="AT53" s="129"/>
      <c r="AU53" s="129"/>
      <c r="AV53" s="129"/>
      <c r="AW53" s="129"/>
      <c r="AX53" s="129"/>
      <c r="AY53" s="129"/>
      <c r="AZ53" s="129"/>
    </row>
    <row r="54" spans="1:52" s="34" customFormat="1" ht="14.25" customHeight="1">
      <c r="A54" s="83">
        <v>48</v>
      </c>
      <c r="B54" s="177" t="s">
        <v>76</v>
      </c>
      <c r="C54" s="161">
        <v>94</v>
      </c>
      <c r="D54" s="161">
        <v>118</v>
      </c>
      <c r="E54" s="153"/>
      <c r="F54" s="3">
        <f t="shared" si="19"/>
        <v>0</v>
      </c>
      <c r="G54" s="83">
        <v>2511</v>
      </c>
      <c r="H54" s="161">
        <v>2531</v>
      </c>
      <c r="I54" s="154"/>
      <c r="J54" s="3">
        <f t="shared" si="20"/>
        <v>1</v>
      </c>
      <c r="K54" s="83">
        <v>78</v>
      </c>
      <c r="L54" s="161">
        <v>78</v>
      </c>
      <c r="M54" s="3"/>
      <c r="N54" s="147">
        <f t="shared" si="21"/>
        <v>1</v>
      </c>
      <c r="O54" s="161">
        <v>2277</v>
      </c>
      <c r="P54" s="161">
        <v>98</v>
      </c>
      <c r="Q54" s="147">
        <f t="shared" si="22"/>
        <v>2</v>
      </c>
      <c r="R54" s="161">
        <v>126</v>
      </c>
      <c r="S54" s="109">
        <f t="shared" si="23"/>
        <v>0</v>
      </c>
      <c r="T54" s="83">
        <v>2489</v>
      </c>
      <c r="U54" s="161">
        <v>2564</v>
      </c>
      <c r="V54" s="136">
        <f t="shared" si="24"/>
        <v>1.030132583366814</v>
      </c>
      <c r="W54" s="83">
        <f t="shared" si="25"/>
        <v>2</v>
      </c>
      <c r="X54" s="3">
        <f t="shared" si="26"/>
        <v>6</v>
      </c>
      <c r="Y54" s="161">
        <v>45</v>
      </c>
      <c r="Z54" s="148">
        <f t="shared" si="27"/>
        <v>0</v>
      </c>
      <c r="AA54" s="161">
        <v>4</v>
      </c>
      <c r="AB54" s="148">
        <f t="shared" si="28"/>
        <v>0</v>
      </c>
      <c r="AC54" s="161">
        <v>145662</v>
      </c>
      <c r="AD54" s="85">
        <f t="shared" si="29"/>
        <v>4.427012734401118</v>
      </c>
      <c r="AE54" s="84">
        <f t="shared" si="30"/>
        <v>1</v>
      </c>
      <c r="AF54" s="161">
        <v>42791</v>
      </c>
      <c r="AG54" s="152"/>
      <c r="AH54" s="3">
        <f t="shared" si="31"/>
        <v>1</v>
      </c>
      <c r="AI54" s="161">
        <v>96</v>
      </c>
      <c r="AJ54" s="100">
        <f t="shared" si="32"/>
        <v>1</v>
      </c>
      <c r="AK54" s="87">
        <f t="shared" si="33"/>
        <v>3</v>
      </c>
      <c r="AL54" s="161">
        <v>10828</v>
      </c>
      <c r="AM54" s="88">
        <f t="shared" si="34"/>
        <v>4.278150928486764</v>
      </c>
      <c r="AN54" s="148">
        <f t="shared" si="35"/>
        <v>2</v>
      </c>
      <c r="AO54" s="103">
        <f t="shared" si="36"/>
        <v>11</v>
      </c>
      <c r="AP54" s="117">
        <f t="shared" si="37"/>
        <v>0.6470588235294117</v>
      </c>
      <c r="AQ54" s="237" t="s">
        <v>167</v>
      </c>
      <c r="AR54" s="122">
        <v>0.22</v>
      </c>
      <c r="AS54" s="128"/>
      <c r="AT54" s="36"/>
      <c r="AU54" s="36"/>
      <c r="AV54" s="36"/>
      <c r="AW54" s="36"/>
      <c r="AX54" s="36"/>
      <c r="AY54" s="36"/>
      <c r="AZ54" s="36"/>
    </row>
    <row r="55" spans="1:52" s="34" customFormat="1" ht="15" customHeight="1">
      <c r="A55" s="83">
        <v>49</v>
      </c>
      <c r="B55" s="177" t="s">
        <v>73</v>
      </c>
      <c r="C55" s="161">
        <v>59</v>
      </c>
      <c r="D55" s="161">
        <v>70</v>
      </c>
      <c r="E55" s="102"/>
      <c r="F55" s="3">
        <f t="shared" si="19"/>
        <v>1</v>
      </c>
      <c r="G55" s="101">
        <v>1981</v>
      </c>
      <c r="H55" s="161">
        <v>1973</v>
      </c>
      <c r="I55" s="102"/>
      <c r="J55" s="3">
        <f t="shared" si="20"/>
        <v>1</v>
      </c>
      <c r="K55" s="101">
        <v>59</v>
      </c>
      <c r="L55" s="161">
        <v>59</v>
      </c>
      <c r="M55" s="102"/>
      <c r="N55" s="84">
        <f t="shared" si="21"/>
        <v>1</v>
      </c>
      <c r="O55" s="161">
        <v>3357</v>
      </c>
      <c r="P55" s="161">
        <v>100</v>
      </c>
      <c r="Q55" s="84">
        <f t="shared" si="22"/>
        <v>2</v>
      </c>
      <c r="R55" s="161">
        <v>150</v>
      </c>
      <c r="S55" s="109">
        <f t="shared" si="23"/>
        <v>0</v>
      </c>
      <c r="T55" s="83">
        <v>2015</v>
      </c>
      <c r="U55" s="161">
        <v>1822</v>
      </c>
      <c r="V55" s="136">
        <f t="shared" si="24"/>
        <v>0.9042183622828784</v>
      </c>
      <c r="W55" s="83">
        <f t="shared" si="25"/>
        <v>2</v>
      </c>
      <c r="X55" s="3">
        <f t="shared" si="26"/>
        <v>7</v>
      </c>
      <c r="Y55" s="161">
        <v>43</v>
      </c>
      <c r="Z55" s="100">
        <f t="shared" si="27"/>
        <v>0</v>
      </c>
      <c r="AA55" s="161">
        <v>5</v>
      </c>
      <c r="AB55" s="100">
        <f t="shared" si="28"/>
        <v>0</v>
      </c>
      <c r="AC55" s="161">
        <v>45688</v>
      </c>
      <c r="AD55" s="85">
        <f t="shared" si="29"/>
        <v>1.7812780225349916</v>
      </c>
      <c r="AE55" s="84">
        <f t="shared" si="30"/>
        <v>1</v>
      </c>
      <c r="AF55" s="161">
        <v>15865</v>
      </c>
      <c r="AG55" s="86"/>
      <c r="AH55" s="3">
        <f t="shared" si="31"/>
        <v>1</v>
      </c>
      <c r="AI55" s="161">
        <v>85</v>
      </c>
      <c r="AJ55" s="100">
        <f t="shared" si="32"/>
        <v>1</v>
      </c>
      <c r="AK55" s="87">
        <f t="shared" si="33"/>
        <v>3</v>
      </c>
      <c r="AL55" s="161">
        <v>1073</v>
      </c>
      <c r="AM55" s="88">
        <f t="shared" si="34"/>
        <v>0.543841865179929</v>
      </c>
      <c r="AN55" s="100">
        <f t="shared" si="35"/>
        <v>1</v>
      </c>
      <c r="AO55" s="103">
        <f t="shared" si="36"/>
        <v>11</v>
      </c>
      <c r="AP55" s="117">
        <f t="shared" si="37"/>
        <v>0.6470588235294117</v>
      </c>
      <c r="AQ55" s="237" t="s">
        <v>167</v>
      </c>
      <c r="AR55" s="122">
        <v>0.23</v>
      </c>
      <c r="AS55" s="128"/>
      <c r="AT55" s="61"/>
      <c r="AU55" s="61"/>
      <c r="AV55" s="61"/>
      <c r="AW55" s="61"/>
      <c r="AX55" s="61"/>
      <c r="AY55" s="61"/>
      <c r="AZ55" s="61"/>
    </row>
    <row r="56" spans="1:52" s="35" customFormat="1" ht="15" customHeight="1">
      <c r="A56" s="83">
        <v>50</v>
      </c>
      <c r="B56" s="177" t="s">
        <v>147</v>
      </c>
      <c r="C56" s="161">
        <v>59</v>
      </c>
      <c r="D56" s="161">
        <v>69</v>
      </c>
      <c r="E56" s="153"/>
      <c r="F56" s="3">
        <f t="shared" si="19"/>
        <v>1</v>
      </c>
      <c r="G56" s="83">
        <v>1202</v>
      </c>
      <c r="H56" s="161">
        <v>1202</v>
      </c>
      <c r="I56" s="154"/>
      <c r="J56" s="3">
        <f t="shared" si="20"/>
        <v>1</v>
      </c>
      <c r="K56" s="83">
        <v>41</v>
      </c>
      <c r="L56" s="161">
        <v>41</v>
      </c>
      <c r="M56" s="3"/>
      <c r="N56" s="147">
        <f t="shared" si="21"/>
        <v>1</v>
      </c>
      <c r="O56" s="161">
        <v>1335</v>
      </c>
      <c r="P56" s="161">
        <v>93</v>
      </c>
      <c r="Q56" s="147">
        <f t="shared" si="22"/>
        <v>2</v>
      </c>
      <c r="R56" s="161">
        <v>173</v>
      </c>
      <c r="S56" s="109">
        <f t="shared" si="23"/>
        <v>1</v>
      </c>
      <c r="T56" s="143">
        <v>1395</v>
      </c>
      <c r="U56" s="161">
        <v>1610</v>
      </c>
      <c r="V56" s="136">
        <f t="shared" si="24"/>
        <v>1.1541218637992832</v>
      </c>
      <c r="W56" s="83">
        <f t="shared" si="25"/>
        <v>2</v>
      </c>
      <c r="X56" s="3">
        <f t="shared" si="26"/>
        <v>8</v>
      </c>
      <c r="Y56" s="161">
        <v>28</v>
      </c>
      <c r="Z56" s="148">
        <f t="shared" si="27"/>
        <v>0</v>
      </c>
      <c r="AA56" s="161">
        <v>3</v>
      </c>
      <c r="AB56" s="148">
        <f t="shared" si="28"/>
        <v>0</v>
      </c>
      <c r="AC56" s="161">
        <v>68901</v>
      </c>
      <c r="AD56" s="85">
        <f t="shared" si="29"/>
        <v>4.4093817995648275</v>
      </c>
      <c r="AE56" s="84">
        <f t="shared" si="30"/>
        <v>1</v>
      </c>
      <c r="AF56" s="161">
        <v>12432</v>
      </c>
      <c r="AG56" s="152"/>
      <c r="AH56" s="3">
        <f t="shared" si="31"/>
        <v>1</v>
      </c>
      <c r="AI56" s="161">
        <v>77</v>
      </c>
      <c r="AJ56" s="100">
        <f t="shared" si="32"/>
        <v>0</v>
      </c>
      <c r="AK56" s="87">
        <f t="shared" si="33"/>
        <v>2</v>
      </c>
      <c r="AL56" s="161">
        <v>868</v>
      </c>
      <c r="AM56" s="88">
        <f t="shared" si="34"/>
        <v>0.7221297836938436</v>
      </c>
      <c r="AN56" s="148">
        <f t="shared" si="35"/>
        <v>1</v>
      </c>
      <c r="AO56" s="103">
        <f t="shared" si="36"/>
        <v>11</v>
      </c>
      <c r="AP56" s="117">
        <f t="shared" si="37"/>
        <v>0.6470588235294117</v>
      </c>
      <c r="AQ56" s="239" t="s">
        <v>168</v>
      </c>
      <c r="AR56" s="122">
        <v>0.24</v>
      </c>
      <c r="AS56" s="128"/>
      <c r="AT56" s="7"/>
      <c r="AU56" s="7"/>
      <c r="AV56" s="7"/>
      <c r="AW56" s="7"/>
      <c r="AX56" s="7"/>
      <c r="AY56" s="7"/>
      <c r="AZ56" s="7"/>
    </row>
    <row r="57" spans="1:52" s="7" customFormat="1" ht="15" customHeight="1">
      <c r="A57" s="83">
        <v>51</v>
      </c>
      <c r="B57" s="177" t="s">
        <v>117</v>
      </c>
      <c r="C57" s="161">
        <v>31</v>
      </c>
      <c r="D57" s="161">
        <v>39</v>
      </c>
      <c r="E57" s="102"/>
      <c r="F57" s="3">
        <f t="shared" si="19"/>
        <v>1</v>
      </c>
      <c r="G57" s="101">
        <v>651</v>
      </c>
      <c r="H57" s="161">
        <v>664</v>
      </c>
      <c r="I57" s="102"/>
      <c r="J57" s="3">
        <f t="shared" si="20"/>
        <v>1</v>
      </c>
      <c r="K57" s="101">
        <v>24</v>
      </c>
      <c r="L57" s="161">
        <v>24</v>
      </c>
      <c r="M57" s="102"/>
      <c r="N57" s="84">
        <f t="shared" si="21"/>
        <v>1</v>
      </c>
      <c r="O57" s="161">
        <v>1110</v>
      </c>
      <c r="P57" s="161">
        <v>100</v>
      </c>
      <c r="Q57" s="84">
        <f t="shared" si="22"/>
        <v>2</v>
      </c>
      <c r="R57" s="161">
        <v>116</v>
      </c>
      <c r="S57" s="109">
        <f t="shared" si="23"/>
        <v>0</v>
      </c>
      <c r="T57" s="83">
        <v>712</v>
      </c>
      <c r="U57" s="161">
        <v>865</v>
      </c>
      <c r="V57" s="136">
        <f t="shared" si="24"/>
        <v>1.2148876404494382</v>
      </c>
      <c r="W57" s="83">
        <f t="shared" si="25"/>
        <v>2</v>
      </c>
      <c r="X57" s="3">
        <f t="shared" si="26"/>
        <v>7</v>
      </c>
      <c r="Y57" s="161">
        <v>25</v>
      </c>
      <c r="Z57" s="100">
        <f t="shared" si="27"/>
        <v>0</v>
      </c>
      <c r="AA57" s="161">
        <v>50</v>
      </c>
      <c r="AB57" s="100">
        <f t="shared" si="28"/>
        <v>2</v>
      </c>
      <c r="AC57" s="161">
        <v>32413</v>
      </c>
      <c r="AD57" s="85">
        <f t="shared" si="29"/>
        <v>3.754981464318814</v>
      </c>
      <c r="AE57" s="84">
        <f t="shared" si="30"/>
        <v>1</v>
      </c>
      <c r="AF57" s="161">
        <v>5678</v>
      </c>
      <c r="AG57" s="86"/>
      <c r="AH57" s="3">
        <f t="shared" si="31"/>
        <v>1</v>
      </c>
      <c r="AI57" s="161">
        <v>78</v>
      </c>
      <c r="AJ57" s="100">
        <f t="shared" si="32"/>
        <v>0</v>
      </c>
      <c r="AK57" s="87">
        <f t="shared" si="33"/>
        <v>4</v>
      </c>
      <c r="AL57" s="161">
        <v>58</v>
      </c>
      <c r="AM57" s="88">
        <f t="shared" si="34"/>
        <v>0.08734939759036145</v>
      </c>
      <c r="AN57" s="100">
        <f t="shared" si="35"/>
        <v>0</v>
      </c>
      <c r="AO57" s="103">
        <f t="shared" si="36"/>
        <v>11</v>
      </c>
      <c r="AP57" s="117">
        <f t="shared" si="37"/>
        <v>0.6470588235294117</v>
      </c>
      <c r="AQ57" s="238" t="s">
        <v>168</v>
      </c>
      <c r="AR57" s="122">
        <v>0.25</v>
      </c>
      <c r="AS57" s="122"/>
      <c r="AT57" s="129"/>
      <c r="AU57" s="129"/>
      <c r="AV57" s="129"/>
      <c r="AW57" s="129"/>
      <c r="AX57" s="129"/>
      <c r="AY57" s="129"/>
      <c r="AZ57" s="129"/>
    </row>
    <row r="58" spans="1:52" s="207" customFormat="1" ht="15" customHeight="1">
      <c r="A58" s="83">
        <v>52</v>
      </c>
      <c r="B58" s="177" t="s">
        <v>49</v>
      </c>
      <c r="C58" s="161">
        <v>80</v>
      </c>
      <c r="D58" s="161">
        <v>97</v>
      </c>
      <c r="E58" s="153"/>
      <c r="F58" s="3">
        <f t="shared" si="19"/>
        <v>1</v>
      </c>
      <c r="G58" s="83">
        <v>2377</v>
      </c>
      <c r="H58" s="161">
        <v>2403</v>
      </c>
      <c r="I58" s="154"/>
      <c r="J58" s="3">
        <f t="shared" si="20"/>
        <v>1</v>
      </c>
      <c r="K58" s="83">
        <v>72</v>
      </c>
      <c r="L58" s="161">
        <v>72</v>
      </c>
      <c r="M58" s="31"/>
      <c r="N58" s="147">
        <f t="shared" si="21"/>
        <v>1</v>
      </c>
      <c r="O58" s="161">
        <v>4154</v>
      </c>
      <c r="P58" s="161">
        <v>99</v>
      </c>
      <c r="Q58" s="147">
        <f t="shared" si="22"/>
        <v>2</v>
      </c>
      <c r="R58" s="161">
        <v>0</v>
      </c>
      <c r="S58" s="109">
        <f t="shared" si="23"/>
        <v>0</v>
      </c>
      <c r="T58" s="143">
        <v>2205</v>
      </c>
      <c r="U58" s="161">
        <v>2590</v>
      </c>
      <c r="V58" s="136">
        <f t="shared" si="24"/>
        <v>1.1746031746031746</v>
      </c>
      <c r="W58" s="83">
        <f t="shared" si="25"/>
        <v>2</v>
      </c>
      <c r="X58" s="3">
        <f t="shared" si="26"/>
        <v>7</v>
      </c>
      <c r="Y58" s="161">
        <v>0</v>
      </c>
      <c r="Z58" s="148">
        <f t="shared" si="27"/>
        <v>0</v>
      </c>
      <c r="AA58" s="161">
        <v>1</v>
      </c>
      <c r="AB58" s="148">
        <f t="shared" si="28"/>
        <v>0</v>
      </c>
      <c r="AC58" s="161">
        <v>72250</v>
      </c>
      <c r="AD58" s="85">
        <f t="shared" si="29"/>
        <v>2.3128141105669195</v>
      </c>
      <c r="AE58" s="84">
        <f t="shared" si="30"/>
        <v>1</v>
      </c>
      <c r="AF58" s="161">
        <v>14168</v>
      </c>
      <c r="AG58" s="152"/>
      <c r="AH58" s="3">
        <f t="shared" si="31"/>
        <v>1</v>
      </c>
      <c r="AI58" s="161">
        <v>64</v>
      </c>
      <c r="AJ58" s="100">
        <f t="shared" si="32"/>
        <v>0</v>
      </c>
      <c r="AK58" s="87">
        <f t="shared" si="33"/>
        <v>2</v>
      </c>
      <c r="AL58" s="161">
        <v>5814</v>
      </c>
      <c r="AM58" s="88">
        <f t="shared" si="34"/>
        <v>2.4194756554307117</v>
      </c>
      <c r="AN58" s="148">
        <f t="shared" si="35"/>
        <v>2</v>
      </c>
      <c r="AO58" s="103">
        <f t="shared" si="36"/>
        <v>11</v>
      </c>
      <c r="AP58" s="117">
        <f t="shared" si="37"/>
        <v>0.6470588235294117</v>
      </c>
      <c r="AQ58" s="238" t="s">
        <v>167</v>
      </c>
      <c r="AR58" s="122">
        <v>0.26</v>
      </c>
      <c r="AS58" s="122"/>
      <c r="AT58" s="36"/>
      <c r="AU58" s="36"/>
      <c r="AV58" s="36"/>
      <c r="AW58" s="36"/>
      <c r="AX58" s="36"/>
      <c r="AY58" s="36"/>
      <c r="AZ58" s="36"/>
    </row>
    <row r="59" spans="1:52" s="7" customFormat="1" ht="15" customHeight="1">
      <c r="A59" s="83">
        <v>53</v>
      </c>
      <c r="B59" s="177" t="s">
        <v>159</v>
      </c>
      <c r="C59" s="161">
        <v>10</v>
      </c>
      <c r="D59" s="161">
        <v>18</v>
      </c>
      <c r="E59" s="170"/>
      <c r="F59" s="170">
        <f t="shared" si="19"/>
        <v>1</v>
      </c>
      <c r="G59" s="170">
        <v>471</v>
      </c>
      <c r="H59" s="161">
        <v>421</v>
      </c>
      <c r="I59" s="170"/>
      <c r="J59" s="170">
        <f t="shared" si="20"/>
        <v>1</v>
      </c>
      <c r="K59" s="170">
        <v>20</v>
      </c>
      <c r="L59" s="161">
        <v>20</v>
      </c>
      <c r="M59" s="3"/>
      <c r="N59" s="167">
        <f t="shared" si="21"/>
        <v>1</v>
      </c>
      <c r="O59" s="161">
        <v>42</v>
      </c>
      <c r="P59" s="161">
        <v>100</v>
      </c>
      <c r="Q59" s="84">
        <f t="shared" si="22"/>
        <v>2</v>
      </c>
      <c r="R59" s="161">
        <v>151</v>
      </c>
      <c r="S59" s="109">
        <f t="shared" si="23"/>
        <v>1</v>
      </c>
      <c r="T59" s="172">
        <v>350</v>
      </c>
      <c r="U59" s="161">
        <v>296</v>
      </c>
      <c r="V59" s="183">
        <f t="shared" si="24"/>
        <v>0.8457142857142858</v>
      </c>
      <c r="W59" s="169">
        <f t="shared" si="25"/>
        <v>1</v>
      </c>
      <c r="X59" s="98">
        <f t="shared" si="26"/>
        <v>7</v>
      </c>
      <c r="Y59" s="161">
        <v>81</v>
      </c>
      <c r="Z59" s="100">
        <f t="shared" si="27"/>
        <v>1</v>
      </c>
      <c r="AA59" s="161">
        <v>18</v>
      </c>
      <c r="AB59" s="100">
        <f t="shared" si="28"/>
        <v>0</v>
      </c>
      <c r="AC59" s="161">
        <v>7809</v>
      </c>
      <c r="AD59" s="85">
        <f t="shared" si="29"/>
        <v>1.42682258359218</v>
      </c>
      <c r="AE59" s="84">
        <f t="shared" si="30"/>
        <v>1</v>
      </c>
      <c r="AF59" s="161">
        <v>4592</v>
      </c>
      <c r="AG59" s="86"/>
      <c r="AH59" s="3">
        <f t="shared" si="31"/>
        <v>1</v>
      </c>
      <c r="AI59" s="161">
        <v>0</v>
      </c>
      <c r="AJ59" s="100">
        <f t="shared" si="32"/>
        <v>0</v>
      </c>
      <c r="AK59" s="87">
        <f t="shared" si="33"/>
        <v>3</v>
      </c>
      <c r="AL59" s="161">
        <v>23</v>
      </c>
      <c r="AM59" s="88">
        <f t="shared" si="34"/>
        <v>0.05463182897862233</v>
      </c>
      <c r="AN59" s="100">
        <f t="shared" si="35"/>
        <v>0</v>
      </c>
      <c r="AO59" s="103">
        <f t="shared" si="36"/>
        <v>10</v>
      </c>
      <c r="AP59" s="117">
        <f t="shared" si="37"/>
        <v>0.5882352941176471</v>
      </c>
      <c r="AQ59" s="242" t="s">
        <v>169</v>
      </c>
      <c r="AR59" s="204">
        <v>0.01</v>
      </c>
      <c r="AS59" s="35"/>
      <c r="AT59" s="35"/>
      <c r="AU59" s="35"/>
      <c r="AV59" s="35"/>
      <c r="AW59" s="35"/>
      <c r="AX59" s="35"/>
      <c r="AY59" s="35"/>
      <c r="AZ59" s="35"/>
    </row>
    <row r="60" spans="1:52" s="7" customFormat="1" ht="17.25" customHeight="1">
      <c r="A60" s="83">
        <v>54</v>
      </c>
      <c r="B60" s="177" t="s">
        <v>72</v>
      </c>
      <c r="C60" s="161">
        <v>57</v>
      </c>
      <c r="D60" s="161">
        <v>70</v>
      </c>
      <c r="E60" s="151"/>
      <c r="F60" s="3">
        <f t="shared" si="19"/>
        <v>1</v>
      </c>
      <c r="G60" s="143">
        <v>1294</v>
      </c>
      <c r="H60" s="161">
        <v>1306</v>
      </c>
      <c r="I60" s="151"/>
      <c r="J60" s="3">
        <f t="shared" si="20"/>
        <v>1</v>
      </c>
      <c r="K60" s="143">
        <v>45</v>
      </c>
      <c r="L60" s="161">
        <v>45</v>
      </c>
      <c r="M60" s="151"/>
      <c r="N60" s="147">
        <f t="shared" si="21"/>
        <v>1</v>
      </c>
      <c r="O60" s="161">
        <v>410</v>
      </c>
      <c r="P60" s="161">
        <v>31</v>
      </c>
      <c r="Q60" s="147">
        <f t="shared" si="22"/>
        <v>0</v>
      </c>
      <c r="R60" s="161">
        <v>368</v>
      </c>
      <c r="S60" s="109">
        <f t="shared" si="23"/>
        <v>1</v>
      </c>
      <c r="T60" s="83">
        <v>1412</v>
      </c>
      <c r="U60" s="161">
        <v>1561</v>
      </c>
      <c r="V60" s="136">
        <f t="shared" si="24"/>
        <v>1.1055240793201133</v>
      </c>
      <c r="W60" s="83">
        <f t="shared" si="25"/>
        <v>2</v>
      </c>
      <c r="X60" s="3">
        <f t="shared" si="26"/>
        <v>6</v>
      </c>
      <c r="Y60" s="161">
        <v>77</v>
      </c>
      <c r="Z60" s="148">
        <f t="shared" si="27"/>
        <v>1</v>
      </c>
      <c r="AA60" s="161">
        <v>6</v>
      </c>
      <c r="AB60" s="148">
        <f t="shared" si="28"/>
        <v>0</v>
      </c>
      <c r="AC60" s="161">
        <v>67927</v>
      </c>
      <c r="AD60" s="85">
        <f t="shared" si="29"/>
        <v>4.000883496289315</v>
      </c>
      <c r="AE60" s="84">
        <f t="shared" si="30"/>
        <v>1</v>
      </c>
      <c r="AF60" s="161">
        <v>10923</v>
      </c>
      <c r="AG60" s="152"/>
      <c r="AH60" s="3">
        <f t="shared" si="31"/>
        <v>1</v>
      </c>
      <c r="AI60" s="161">
        <v>92</v>
      </c>
      <c r="AJ60" s="100">
        <f t="shared" si="32"/>
        <v>1</v>
      </c>
      <c r="AK60" s="87">
        <f t="shared" si="33"/>
        <v>4</v>
      </c>
      <c r="AL60" s="161">
        <v>169</v>
      </c>
      <c r="AM60" s="88">
        <f t="shared" si="34"/>
        <v>0.12940275650842267</v>
      </c>
      <c r="AN60" s="148">
        <f t="shared" si="35"/>
        <v>0</v>
      </c>
      <c r="AO60" s="103">
        <f t="shared" si="36"/>
        <v>10</v>
      </c>
      <c r="AP60" s="117">
        <f t="shared" si="37"/>
        <v>0.5882352941176471</v>
      </c>
      <c r="AQ60" s="237" t="s">
        <v>167</v>
      </c>
      <c r="AR60" s="204">
        <v>0.02</v>
      </c>
      <c r="AS60" s="95"/>
      <c r="AT60" s="34"/>
      <c r="AU60" s="34"/>
      <c r="AV60" s="34"/>
      <c r="AW60" s="34"/>
      <c r="AX60" s="34"/>
      <c r="AY60" s="34"/>
      <c r="AZ60" s="34"/>
    </row>
    <row r="61" spans="1:52" s="7" customFormat="1" ht="15" customHeight="1">
      <c r="A61" s="83">
        <v>55</v>
      </c>
      <c r="B61" s="177" t="s">
        <v>123</v>
      </c>
      <c r="C61" s="161">
        <v>61</v>
      </c>
      <c r="D61" s="161">
        <v>77</v>
      </c>
      <c r="E61" s="151"/>
      <c r="F61" s="3">
        <f t="shared" si="19"/>
        <v>1</v>
      </c>
      <c r="G61" s="143">
        <v>1299</v>
      </c>
      <c r="H61" s="161">
        <v>1332</v>
      </c>
      <c r="I61" s="151"/>
      <c r="J61" s="3">
        <f t="shared" si="20"/>
        <v>1</v>
      </c>
      <c r="K61" s="143">
        <v>47</v>
      </c>
      <c r="L61" s="161">
        <v>47</v>
      </c>
      <c r="M61" s="151"/>
      <c r="N61" s="147">
        <f t="shared" si="21"/>
        <v>1</v>
      </c>
      <c r="O61" s="161">
        <v>987</v>
      </c>
      <c r="P61" s="161">
        <v>79</v>
      </c>
      <c r="Q61" s="147">
        <f t="shared" si="22"/>
        <v>1</v>
      </c>
      <c r="R61" s="161">
        <v>261</v>
      </c>
      <c r="S61" s="109">
        <f t="shared" si="23"/>
        <v>1</v>
      </c>
      <c r="T61" s="83">
        <v>1576</v>
      </c>
      <c r="U61" s="161">
        <v>1508</v>
      </c>
      <c r="V61" s="136">
        <f t="shared" si="24"/>
        <v>0.9568527918781726</v>
      </c>
      <c r="W61" s="83">
        <f t="shared" si="25"/>
        <v>2</v>
      </c>
      <c r="X61" s="3">
        <f t="shared" si="26"/>
        <v>7</v>
      </c>
      <c r="Y61" s="161">
        <v>66</v>
      </c>
      <c r="Z61" s="148">
        <f t="shared" si="27"/>
        <v>0</v>
      </c>
      <c r="AA61" s="161">
        <v>38</v>
      </c>
      <c r="AB61" s="148">
        <f t="shared" si="28"/>
        <v>0</v>
      </c>
      <c r="AC61" s="161">
        <v>92205</v>
      </c>
      <c r="AD61" s="85">
        <f t="shared" si="29"/>
        <v>5.324844074844075</v>
      </c>
      <c r="AE61" s="84">
        <f t="shared" si="30"/>
        <v>1</v>
      </c>
      <c r="AF61" s="161">
        <v>25975</v>
      </c>
      <c r="AG61" s="152"/>
      <c r="AH61" s="3">
        <f t="shared" si="31"/>
        <v>1</v>
      </c>
      <c r="AI61" s="161">
        <v>81</v>
      </c>
      <c r="AJ61" s="100">
        <f t="shared" si="32"/>
        <v>1</v>
      </c>
      <c r="AK61" s="87">
        <f t="shared" si="33"/>
        <v>3</v>
      </c>
      <c r="AL61" s="161">
        <v>357</v>
      </c>
      <c r="AM61" s="88">
        <f t="shared" si="34"/>
        <v>0.268018018018018</v>
      </c>
      <c r="AN61" s="148">
        <f t="shared" si="35"/>
        <v>0</v>
      </c>
      <c r="AO61" s="103">
        <f t="shared" si="36"/>
        <v>10</v>
      </c>
      <c r="AP61" s="117">
        <f t="shared" si="37"/>
        <v>0.5882352941176471</v>
      </c>
      <c r="AQ61" s="238" t="s">
        <v>168</v>
      </c>
      <c r="AR61" s="204">
        <v>0.03</v>
      </c>
      <c r="AS61" s="128"/>
      <c r="AT61" s="129"/>
      <c r="AU61" s="129"/>
      <c r="AV61" s="129"/>
      <c r="AW61" s="129"/>
      <c r="AX61" s="129"/>
      <c r="AY61" s="129"/>
      <c r="AZ61" s="129"/>
    </row>
    <row r="62" spans="1:52" s="7" customFormat="1" ht="15" customHeight="1">
      <c r="A62" s="83">
        <v>56</v>
      </c>
      <c r="B62" s="177" t="s">
        <v>84</v>
      </c>
      <c r="C62" s="161">
        <v>38</v>
      </c>
      <c r="D62" s="161">
        <v>55</v>
      </c>
      <c r="E62" s="145"/>
      <c r="F62" s="3">
        <f t="shared" si="19"/>
        <v>1</v>
      </c>
      <c r="G62" s="145">
        <v>1020</v>
      </c>
      <c r="H62" s="161">
        <v>1026</v>
      </c>
      <c r="I62" s="145"/>
      <c r="J62" s="3">
        <f t="shared" si="20"/>
        <v>1</v>
      </c>
      <c r="K62" s="145">
        <v>36</v>
      </c>
      <c r="L62" s="161">
        <v>36</v>
      </c>
      <c r="M62" s="145"/>
      <c r="N62" s="147">
        <f t="shared" si="21"/>
        <v>1</v>
      </c>
      <c r="O62" s="161">
        <v>1423</v>
      </c>
      <c r="P62" s="161">
        <v>81</v>
      </c>
      <c r="Q62" s="147">
        <f t="shared" si="22"/>
        <v>1</v>
      </c>
      <c r="R62" s="161">
        <v>213</v>
      </c>
      <c r="S62" s="109">
        <f t="shared" si="23"/>
        <v>1</v>
      </c>
      <c r="T62" s="145">
        <v>1094</v>
      </c>
      <c r="U62" s="161">
        <v>1283</v>
      </c>
      <c r="V62" s="136">
        <f t="shared" si="24"/>
        <v>1.1727605118829982</v>
      </c>
      <c r="W62" s="83">
        <f t="shared" si="25"/>
        <v>2</v>
      </c>
      <c r="X62" s="3">
        <f t="shared" si="26"/>
        <v>7</v>
      </c>
      <c r="Y62" s="161">
        <v>65</v>
      </c>
      <c r="Z62" s="148">
        <f t="shared" si="27"/>
        <v>0</v>
      </c>
      <c r="AA62" s="161">
        <v>5</v>
      </c>
      <c r="AB62" s="148">
        <f t="shared" si="28"/>
        <v>0</v>
      </c>
      <c r="AC62" s="161">
        <v>64506</v>
      </c>
      <c r="AD62" s="85">
        <f t="shared" si="29"/>
        <v>4.836257309941521</v>
      </c>
      <c r="AE62" s="84">
        <f t="shared" si="30"/>
        <v>1</v>
      </c>
      <c r="AF62" s="161">
        <v>15221</v>
      </c>
      <c r="AG62" s="145"/>
      <c r="AH62" s="3">
        <f t="shared" si="31"/>
        <v>1</v>
      </c>
      <c r="AI62" s="161">
        <v>82</v>
      </c>
      <c r="AJ62" s="100">
        <f t="shared" si="32"/>
        <v>1</v>
      </c>
      <c r="AK62" s="87">
        <f t="shared" si="33"/>
        <v>3</v>
      </c>
      <c r="AL62" s="161">
        <v>46</v>
      </c>
      <c r="AM62" s="88">
        <f t="shared" si="34"/>
        <v>0.04483430799220273</v>
      </c>
      <c r="AN62" s="148">
        <f t="shared" si="35"/>
        <v>0</v>
      </c>
      <c r="AO62" s="103">
        <f t="shared" si="36"/>
        <v>10</v>
      </c>
      <c r="AP62" s="117">
        <f t="shared" si="37"/>
        <v>0.5882352941176471</v>
      </c>
      <c r="AQ62" s="238" t="s">
        <v>167</v>
      </c>
      <c r="AR62" s="204">
        <v>0.04</v>
      </c>
      <c r="AS62" s="128"/>
      <c r="AT62" s="129"/>
      <c r="AU62" s="129"/>
      <c r="AV62" s="129"/>
      <c r="AW62" s="129"/>
      <c r="AX62" s="129"/>
      <c r="AY62" s="129"/>
      <c r="AZ62" s="129"/>
    </row>
    <row r="63" spans="1:52" s="7" customFormat="1" ht="15" customHeight="1">
      <c r="A63" s="83">
        <v>57</v>
      </c>
      <c r="B63" s="177" t="s">
        <v>118</v>
      </c>
      <c r="C63" s="161">
        <v>49</v>
      </c>
      <c r="D63" s="161">
        <v>61</v>
      </c>
      <c r="E63" s="153"/>
      <c r="F63" s="3">
        <f t="shared" si="19"/>
        <v>1</v>
      </c>
      <c r="G63" s="31">
        <v>1025</v>
      </c>
      <c r="H63" s="161">
        <v>1038</v>
      </c>
      <c r="I63" s="154"/>
      <c r="J63" s="3">
        <f t="shared" si="20"/>
        <v>1</v>
      </c>
      <c r="K63" s="31">
        <v>36</v>
      </c>
      <c r="L63" s="161">
        <v>36</v>
      </c>
      <c r="M63" s="3"/>
      <c r="N63" s="147">
        <f t="shared" si="21"/>
        <v>1</v>
      </c>
      <c r="O63" s="161">
        <v>920</v>
      </c>
      <c r="P63" s="161">
        <v>93</v>
      </c>
      <c r="Q63" s="147">
        <f t="shared" si="22"/>
        <v>2</v>
      </c>
      <c r="R63" s="161">
        <v>195</v>
      </c>
      <c r="S63" s="109">
        <f t="shared" si="23"/>
        <v>1</v>
      </c>
      <c r="T63" s="83">
        <v>1130</v>
      </c>
      <c r="U63" s="161">
        <v>1329</v>
      </c>
      <c r="V63" s="136">
        <f t="shared" si="24"/>
        <v>1.1761061946902656</v>
      </c>
      <c r="W63" s="83">
        <f t="shared" si="25"/>
        <v>2</v>
      </c>
      <c r="X63" s="3">
        <f t="shared" si="26"/>
        <v>8</v>
      </c>
      <c r="Y63" s="161">
        <v>56</v>
      </c>
      <c r="Z63" s="148">
        <f t="shared" si="27"/>
        <v>0</v>
      </c>
      <c r="AA63" s="161">
        <v>0</v>
      </c>
      <c r="AB63" s="148">
        <f t="shared" si="28"/>
        <v>0</v>
      </c>
      <c r="AC63" s="161">
        <v>53441</v>
      </c>
      <c r="AD63" s="85">
        <f t="shared" si="29"/>
        <v>3.9603527493700903</v>
      </c>
      <c r="AE63" s="84">
        <f t="shared" si="30"/>
        <v>1</v>
      </c>
      <c r="AF63" s="161">
        <v>11903</v>
      </c>
      <c r="AG63" s="152"/>
      <c r="AH63" s="3">
        <f t="shared" si="31"/>
        <v>1</v>
      </c>
      <c r="AI63" s="161">
        <v>73</v>
      </c>
      <c r="AJ63" s="100">
        <f t="shared" si="32"/>
        <v>0</v>
      </c>
      <c r="AK63" s="87">
        <f t="shared" si="33"/>
        <v>2</v>
      </c>
      <c r="AL63" s="161">
        <v>131</v>
      </c>
      <c r="AM63" s="88">
        <f t="shared" si="34"/>
        <v>0.12620423892100194</v>
      </c>
      <c r="AN63" s="148">
        <f t="shared" si="35"/>
        <v>0</v>
      </c>
      <c r="AO63" s="103">
        <f t="shared" si="36"/>
        <v>10</v>
      </c>
      <c r="AP63" s="117">
        <f t="shared" si="37"/>
        <v>0.5882352941176471</v>
      </c>
      <c r="AQ63" s="237" t="s">
        <v>168</v>
      </c>
      <c r="AR63" s="204">
        <v>0.05</v>
      </c>
      <c r="AS63" s="128"/>
      <c r="AT63" s="36"/>
      <c r="AU63" s="36"/>
      <c r="AV63" s="36"/>
      <c r="AW63" s="36"/>
      <c r="AX63" s="36"/>
      <c r="AY63" s="36"/>
      <c r="AZ63" s="36"/>
    </row>
    <row r="64" spans="1:52" s="7" customFormat="1" ht="15" customHeight="1">
      <c r="A64" s="83">
        <v>58</v>
      </c>
      <c r="B64" s="177" t="s">
        <v>134</v>
      </c>
      <c r="C64" s="161">
        <v>95</v>
      </c>
      <c r="D64" s="161">
        <v>114</v>
      </c>
      <c r="E64" s="32"/>
      <c r="F64" s="3">
        <f t="shared" si="19"/>
        <v>1</v>
      </c>
      <c r="G64" s="90">
        <v>2622</v>
      </c>
      <c r="H64" s="161">
        <v>2690</v>
      </c>
      <c r="I64" s="33"/>
      <c r="J64" s="3">
        <f t="shared" si="20"/>
        <v>1</v>
      </c>
      <c r="K64" s="90">
        <v>76</v>
      </c>
      <c r="L64" s="161">
        <v>76</v>
      </c>
      <c r="M64" s="3"/>
      <c r="N64" s="84">
        <f t="shared" si="21"/>
        <v>1</v>
      </c>
      <c r="O64" s="161">
        <v>3665</v>
      </c>
      <c r="P64" s="161">
        <v>77</v>
      </c>
      <c r="Q64" s="84">
        <f t="shared" si="22"/>
        <v>1</v>
      </c>
      <c r="R64" s="161">
        <v>267</v>
      </c>
      <c r="S64" s="109">
        <f t="shared" si="23"/>
        <v>1</v>
      </c>
      <c r="T64" s="83">
        <v>2377</v>
      </c>
      <c r="U64" s="161">
        <v>2829</v>
      </c>
      <c r="V64" s="136">
        <f t="shared" si="24"/>
        <v>1.1901556583929322</v>
      </c>
      <c r="W64" s="83">
        <f t="shared" si="25"/>
        <v>2</v>
      </c>
      <c r="X64" s="3">
        <f t="shared" si="26"/>
        <v>7</v>
      </c>
      <c r="Y64" s="161">
        <v>65</v>
      </c>
      <c r="Z64" s="100">
        <f t="shared" si="27"/>
        <v>0</v>
      </c>
      <c r="AA64" s="161">
        <v>24</v>
      </c>
      <c r="AB64" s="100">
        <f t="shared" si="28"/>
        <v>0</v>
      </c>
      <c r="AC64" s="161">
        <v>125534</v>
      </c>
      <c r="AD64" s="85">
        <f t="shared" si="29"/>
        <v>3.5897626537031746</v>
      </c>
      <c r="AE64" s="84">
        <f t="shared" si="30"/>
        <v>1</v>
      </c>
      <c r="AF64" s="161">
        <v>45031</v>
      </c>
      <c r="AG64" s="86"/>
      <c r="AH64" s="3">
        <f t="shared" si="31"/>
        <v>1</v>
      </c>
      <c r="AI64" s="161">
        <v>94</v>
      </c>
      <c r="AJ64" s="100">
        <f t="shared" si="32"/>
        <v>1</v>
      </c>
      <c r="AK64" s="87">
        <f t="shared" si="33"/>
        <v>3</v>
      </c>
      <c r="AL64" s="161">
        <v>471</v>
      </c>
      <c r="AM64" s="88">
        <f t="shared" si="34"/>
        <v>0.17509293680297397</v>
      </c>
      <c r="AN64" s="100">
        <f t="shared" si="35"/>
        <v>0</v>
      </c>
      <c r="AO64" s="103">
        <f t="shared" si="36"/>
        <v>10</v>
      </c>
      <c r="AP64" s="117">
        <f t="shared" si="37"/>
        <v>0.5882352941176471</v>
      </c>
      <c r="AQ64" s="239" t="s">
        <v>167</v>
      </c>
      <c r="AR64" s="204">
        <v>0.06</v>
      </c>
      <c r="AS64" s="128"/>
      <c r="AT64" s="36"/>
      <c r="AU64" s="36"/>
      <c r="AV64" s="36"/>
      <c r="AW64" s="36"/>
      <c r="AX64" s="36"/>
      <c r="AY64" s="36"/>
      <c r="AZ64" s="36"/>
    </row>
    <row r="65" spans="1:52" s="156" customFormat="1" ht="14.25" customHeight="1">
      <c r="A65" s="83">
        <v>59</v>
      </c>
      <c r="B65" s="177" t="s">
        <v>131</v>
      </c>
      <c r="C65" s="161">
        <v>41</v>
      </c>
      <c r="D65" s="161">
        <v>51</v>
      </c>
      <c r="E65" s="153"/>
      <c r="F65" s="3">
        <f t="shared" si="19"/>
        <v>1</v>
      </c>
      <c r="G65" s="83">
        <v>813</v>
      </c>
      <c r="H65" s="161">
        <v>812</v>
      </c>
      <c r="I65" s="154"/>
      <c r="J65" s="3">
        <f t="shared" si="20"/>
        <v>1</v>
      </c>
      <c r="K65" s="31">
        <v>30</v>
      </c>
      <c r="L65" s="161">
        <v>30</v>
      </c>
      <c r="M65" s="3"/>
      <c r="N65" s="147">
        <f t="shared" si="21"/>
        <v>1</v>
      </c>
      <c r="O65" s="161">
        <v>737</v>
      </c>
      <c r="P65" s="161">
        <v>99</v>
      </c>
      <c r="Q65" s="147">
        <f t="shared" si="22"/>
        <v>2</v>
      </c>
      <c r="R65" s="161">
        <v>145</v>
      </c>
      <c r="S65" s="109">
        <f t="shared" si="23"/>
        <v>0</v>
      </c>
      <c r="T65" s="83">
        <v>984</v>
      </c>
      <c r="U65" s="161">
        <v>1156</v>
      </c>
      <c r="V65" s="136">
        <f t="shared" si="24"/>
        <v>1.1747967479674797</v>
      </c>
      <c r="W65" s="83">
        <f t="shared" si="25"/>
        <v>2</v>
      </c>
      <c r="X65" s="3">
        <f t="shared" si="26"/>
        <v>7</v>
      </c>
      <c r="Y65" s="161">
        <v>51</v>
      </c>
      <c r="Z65" s="148">
        <f t="shared" si="27"/>
        <v>0</v>
      </c>
      <c r="AA65" s="161">
        <v>2</v>
      </c>
      <c r="AB65" s="148">
        <f t="shared" si="28"/>
        <v>0</v>
      </c>
      <c r="AC65" s="161">
        <v>55169</v>
      </c>
      <c r="AD65" s="85">
        <f t="shared" si="29"/>
        <v>5.226316786661614</v>
      </c>
      <c r="AE65" s="84">
        <f t="shared" si="30"/>
        <v>1</v>
      </c>
      <c r="AF65" s="161">
        <v>12148</v>
      </c>
      <c r="AG65" s="152"/>
      <c r="AH65" s="3">
        <f t="shared" si="31"/>
        <v>1</v>
      </c>
      <c r="AI65" s="161">
        <v>73</v>
      </c>
      <c r="AJ65" s="100">
        <f t="shared" si="32"/>
        <v>0</v>
      </c>
      <c r="AK65" s="87">
        <f t="shared" si="33"/>
        <v>2</v>
      </c>
      <c r="AL65" s="161">
        <v>642</v>
      </c>
      <c r="AM65" s="88">
        <f t="shared" si="34"/>
        <v>0.7906403940886699</v>
      </c>
      <c r="AN65" s="148">
        <f t="shared" si="35"/>
        <v>1</v>
      </c>
      <c r="AO65" s="103">
        <f t="shared" si="36"/>
        <v>10</v>
      </c>
      <c r="AP65" s="117">
        <f t="shared" si="37"/>
        <v>0.5882352941176471</v>
      </c>
      <c r="AQ65" s="239" t="s">
        <v>168</v>
      </c>
      <c r="AR65" s="204">
        <v>0.07</v>
      </c>
      <c r="AS65" s="116"/>
      <c r="AT65" s="7"/>
      <c r="AU65" s="7"/>
      <c r="AV65" s="7"/>
      <c r="AW65" s="7"/>
      <c r="AX65" s="7"/>
      <c r="AY65" s="7"/>
      <c r="AZ65" s="7"/>
    </row>
    <row r="66" spans="1:52" s="156" customFormat="1" ht="17.25" customHeight="1">
      <c r="A66" s="83">
        <v>60</v>
      </c>
      <c r="B66" s="177" t="s">
        <v>126</v>
      </c>
      <c r="C66" s="161">
        <v>27</v>
      </c>
      <c r="D66" s="161">
        <v>32</v>
      </c>
      <c r="E66" s="112"/>
      <c r="F66" s="3">
        <f t="shared" si="19"/>
        <v>1</v>
      </c>
      <c r="G66" s="83">
        <v>503</v>
      </c>
      <c r="H66" s="161">
        <v>506</v>
      </c>
      <c r="I66" s="33"/>
      <c r="J66" s="3">
        <f t="shared" si="20"/>
        <v>1</v>
      </c>
      <c r="K66" s="83">
        <v>24</v>
      </c>
      <c r="L66" s="161">
        <v>24</v>
      </c>
      <c r="M66" s="3"/>
      <c r="N66" s="84">
        <f t="shared" si="21"/>
        <v>1</v>
      </c>
      <c r="O66" s="161">
        <v>928</v>
      </c>
      <c r="P66" s="161">
        <v>100</v>
      </c>
      <c r="Q66" s="84">
        <f t="shared" si="22"/>
        <v>2</v>
      </c>
      <c r="R66" s="161">
        <v>151</v>
      </c>
      <c r="S66" s="109">
        <f t="shared" si="23"/>
        <v>1</v>
      </c>
      <c r="T66" s="101">
        <v>575</v>
      </c>
      <c r="U66" s="161">
        <v>817</v>
      </c>
      <c r="V66" s="136">
        <f t="shared" si="24"/>
        <v>1.4208695652173913</v>
      </c>
      <c r="W66" s="83">
        <f t="shared" si="25"/>
        <v>2</v>
      </c>
      <c r="X66" s="3">
        <f t="shared" si="26"/>
        <v>8</v>
      </c>
      <c r="Y66" s="161">
        <v>47</v>
      </c>
      <c r="Z66" s="100">
        <f t="shared" si="27"/>
        <v>0</v>
      </c>
      <c r="AA66" s="161">
        <v>1</v>
      </c>
      <c r="AB66" s="100">
        <f t="shared" si="28"/>
        <v>0</v>
      </c>
      <c r="AC66" s="161">
        <v>16422</v>
      </c>
      <c r="AD66" s="85">
        <f t="shared" si="29"/>
        <v>2.4965034965034962</v>
      </c>
      <c r="AE66" s="84">
        <f t="shared" si="30"/>
        <v>1</v>
      </c>
      <c r="AF66" s="161">
        <v>1829</v>
      </c>
      <c r="AG66" s="86"/>
      <c r="AH66" s="3">
        <f t="shared" si="31"/>
        <v>1</v>
      </c>
      <c r="AI66" s="161">
        <v>28</v>
      </c>
      <c r="AJ66" s="100">
        <f t="shared" si="32"/>
        <v>0</v>
      </c>
      <c r="AK66" s="87">
        <f t="shared" si="33"/>
        <v>2</v>
      </c>
      <c r="AL66" s="161">
        <v>31</v>
      </c>
      <c r="AM66" s="88">
        <f t="shared" si="34"/>
        <v>0.06126482213438735</v>
      </c>
      <c r="AN66" s="100">
        <f t="shared" si="35"/>
        <v>0</v>
      </c>
      <c r="AO66" s="103">
        <f t="shared" si="36"/>
        <v>10</v>
      </c>
      <c r="AP66" s="117">
        <f t="shared" si="37"/>
        <v>0.5882352941176471</v>
      </c>
      <c r="AQ66" s="239" t="s">
        <v>168</v>
      </c>
      <c r="AR66" s="204">
        <v>0.08</v>
      </c>
      <c r="AS66" s="132"/>
      <c r="AT66" s="36"/>
      <c r="AU66" s="36"/>
      <c r="AV66" s="36"/>
      <c r="AW66" s="36"/>
      <c r="AX66" s="36"/>
      <c r="AY66" s="36"/>
      <c r="AZ66" s="36"/>
    </row>
    <row r="67" spans="1:52" s="7" customFormat="1" ht="16.5" customHeight="1">
      <c r="A67" s="83">
        <v>61</v>
      </c>
      <c r="B67" s="177" t="s">
        <v>165</v>
      </c>
      <c r="C67" s="161">
        <v>29</v>
      </c>
      <c r="D67" s="161">
        <v>45</v>
      </c>
      <c r="E67" s="83"/>
      <c r="F67" s="3">
        <f t="shared" si="19"/>
        <v>1</v>
      </c>
      <c r="G67" s="83">
        <v>590</v>
      </c>
      <c r="H67" s="161">
        <v>599</v>
      </c>
      <c r="I67" s="83"/>
      <c r="J67" s="3">
        <f t="shared" si="20"/>
        <v>1</v>
      </c>
      <c r="K67" s="83">
        <v>23</v>
      </c>
      <c r="L67" s="161">
        <v>23</v>
      </c>
      <c r="M67" s="83"/>
      <c r="N67" s="147">
        <f t="shared" si="21"/>
        <v>1</v>
      </c>
      <c r="O67" s="161">
        <v>1027</v>
      </c>
      <c r="P67" s="161">
        <v>100</v>
      </c>
      <c r="Q67" s="147">
        <f t="shared" si="22"/>
        <v>2</v>
      </c>
      <c r="R67" s="161">
        <v>174</v>
      </c>
      <c r="S67" s="109">
        <f t="shared" si="23"/>
        <v>1</v>
      </c>
      <c r="T67" s="143">
        <v>690</v>
      </c>
      <c r="U67" s="161">
        <v>677</v>
      </c>
      <c r="V67" s="136">
        <f t="shared" si="24"/>
        <v>0.981159420289855</v>
      </c>
      <c r="W67" s="83">
        <f t="shared" si="25"/>
        <v>2</v>
      </c>
      <c r="X67" s="3">
        <f t="shared" si="26"/>
        <v>8</v>
      </c>
      <c r="Y67" s="161">
        <v>34</v>
      </c>
      <c r="Z67" s="148">
        <f t="shared" si="27"/>
        <v>0</v>
      </c>
      <c r="AA67" s="161">
        <v>31</v>
      </c>
      <c r="AB67" s="148">
        <f t="shared" si="28"/>
        <v>0</v>
      </c>
      <c r="AC67" s="161">
        <v>30714</v>
      </c>
      <c r="AD67" s="85">
        <f t="shared" si="29"/>
        <v>3.944266084499807</v>
      </c>
      <c r="AE67" s="84">
        <f t="shared" si="30"/>
        <v>1</v>
      </c>
      <c r="AF67" s="161">
        <v>5407</v>
      </c>
      <c r="AG67" s="152"/>
      <c r="AH67" s="3">
        <f t="shared" si="31"/>
        <v>1</v>
      </c>
      <c r="AI67" s="161">
        <v>71</v>
      </c>
      <c r="AJ67" s="100">
        <f t="shared" si="32"/>
        <v>0</v>
      </c>
      <c r="AK67" s="87">
        <f t="shared" si="33"/>
        <v>2</v>
      </c>
      <c r="AL67" s="161">
        <v>116</v>
      </c>
      <c r="AM67" s="88">
        <f t="shared" si="34"/>
        <v>0.19365609348914858</v>
      </c>
      <c r="AN67" s="148">
        <f t="shared" si="35"/>
        <v>0</v>
      </c>
      <c r="AO67" s="103">
        <f t="shared" si="36"/>
        <v>10</v>
      </c>
      <c r="AP67" s="117">
        <f t="shared" si="37"/>
        <v>0.5882352941176471</v>
      </c>
      <c r="AQ67" s="238" t="s">
        <v>168</v>
      </c>
      <c r="AR67" s="204">
        <v>0.09</v>
      </c>
      <c r="AS67" s="122"/>
      <c r="AT67" s="36"/>
      <c r="AU67" s="36"/>
      <c r="AV67" s="36"/>
      <c r="AW67" s="36"/>
      <c r="AX67" s="36"/>
      <c r="AY67" s="36"/>
      <c r="AZ67" s="36"/>
    </row>
    <row r="68" spans="1:45" s="7" customFormat="1" ht="14.25" customHeight="1">
      <c r="A68" s="83">
        <v>62</v>
      </c>
      <c r="B68" s="177" t="s">
        <v>161</v>
      </c>
      <c r="C68" s="161">
        <v>45</v>
      </c>
      <c r="D68" s="161">
        <v>65</v>
      </c>
      <c r="E68" s="32"/>
      <c r="F68" s="3">
        <f t="shared" si="19"/>
        <v>1</v>
      </c>
      <c r="G68" s="83">
        <v>1322</v>
      </c>
      <c r="H68" s="161">
        <v>1335</v>
      </c>
      <c r="I68" s="33"/>
      <c r="J68" s="3">
        <f t="shared" si="20"/>
        <v>1</v>
      </c>
      <c r="K68" s="83">
        <v>42</v>
      </c>
      <c r="L68" s="161">
        <v>42</v>
      </c>
      <c r="M68" s="3"/>
      <c r="N68" s="84">
        <f t="shared" si="21"/>
        <v>1</v>
      </c>
      <c r="O68" s="161">
        <v>1149</v>
      </c>
      <c r="P68" s="161">
        <v>91</v>
      </c>
      <c r="Q68" s="84">
        <f t="shared" si="22"/>
        <v>2</v>
      </c>
      <c r="R68" s="161">
        <v>163</v>
      </c>
      <c r="S68" s="109">
        <f t="shared" si="23"/>
        <v>1</v>
      </c>
      <c r="T68" s="101">
        <v>1330</v>
      </c>
      <c r="U68" s="161">
        <v>1298</v>
      </c>
      <c r="V68" s="136">
        <f t="shared" si="24"/>
        <v>0.9759398496240601</v>
      </c>
      <c r="W68" s="83">
        <f t="shared" si="25"/>
        <v>2</v>
      </c>
      <c r="X68" s="3">
        <f t="shared" si="26"/>
        <v>8</v>
      </c>
      <c r="Y68" s="161">
        <v>42</v>
      </c>
      <c r="Z68" s="100">
        <f t="shared" si="27"/>
        <v>0</v>
      </c>
      <c r="AA68" s="161">
        <v>2</v>
      </c>
      <c r="AB68" s="100">
        <f t="shared" si="28"/>
        <v>0</v>
      </c>
      <c r="AC68" s="161">
        <v>36368</v>
      </c>
      <c r="AD68" s="85">
        <f t="shared" si="29"/>
        <v>2.0955344281186976</v>
      </c>
      <c r="AE68" s="84">
        <f t="shared" si="30"/>
        <v>1</v>
      </c>
      <c r="AF68" s="161">
        <v>18509</v>
      </c>
      <c r="AG68" s="86"/>
      <c r="AH68" s="3">
        <f t="shared" si="31"/>
        <v>1</v>
      </c>
      <c r="AI68" s="161">
        <v>77</v>
      </c>
      <c r="AJ68" s="100">
        <f t="shared" si="32"/>
        <v>0</v>
      </c>
      <c r="AK68" s="87">
        <f t="shared" si="33"/>
        <v>2</v>
      </c>
      <c r="AL68" s="161">
        <v>424</v>
      </c>
      <c r="AM68" s="88">
        <f t="shared" si="34"/>
        <v>0.31760299625468164</v>
      </c>
      <c r="AN68" s="100">
        <f t="shared" si="35"/>
        <v>0</v>
      </c>
      <c r="AO68" s="103">
        <f t="shared" si="36"/>
        <v>10</v>
      </c>
      <c r="AP68" s="117">
        <f t="shared" si="37"/>
        <v>0.5882352941176471</v>
      </c>
      <c r="AQ68" s="239" t="s">
        <v>167</v>
      </c>
      <c r="AR68" s="204">
        <v>0.1</v>
      </c>
      <c r="AS68" s="128"/>
    </row>
    <row r="69" spans="1:52" s="7" customFormat="1" ht="15" customHeight="1">
      <c r="A69" s="83">
        <v>63</v>
      </c>
      <c r="B69" s="177" t="s">
        <v>50</v>
      </c>
      <c r="C69" s="161">
        <v>45</v>
      </c>
      <c r="D69" s="161">
        <v>54</v>
      </c>
      <c r="E69" s="32"/>
      <c r="F69" s="3">
        <f t="shared" si="19"/>
        <v>1</v>
      </c>
      <c r="G69" s="83">
        <v>884</v>
      </c>
      <c r="H69" s="161">
        <v>905</v>
      </c>
      <c r="I69" s="33"/>
      <c r="J69" s="3">
        <f t="shared" si="20"/>
        <v>1</v>
      </c>
      <c r="K69" s="83">
        <v>34</v>
      </c>
      <c r="L69" s="161">
        <v>34</v>
      </c>
      <c r="M69" s="3"/>
      <c r="N69" s="84">
        <f t="shared" si="21"/>
        <v>1</v>
      </c>
      <c r="O69" s="161">
        <v>790</v>
      </c>
      <c r="P69" s="161">
        <v>98</v>
      </c>
      <c r="Q69" s="84">
        <f t="shared" si="22"/>
        <v>2</v>
      </c>
      <c r="R69" s="161">
        <v>6</v>
      </c>
      <c r="S69" s="109">
        <f t="shared" si="23"/>
        <v>0</v>
      </c>
      <c r="T69" s="83">
        <v>1180</v>
      </c>
      <c r="U69" s="161">
        <v>1263</v>
      </c>
      <c r="V69" s="136">
        <f t="shared" si="24"/>
        <v>1.0703389830508474</v>
      </c>
      <c r="W69" s="83">
        <f t="shared" si="25"/>
        <v>2</v>
      </c>
      <c r="X69" s="3">
        <f t="shared" si="26"/>
        <v>7</v>
      </c>
      <c r="Y69" s="161">
        <v>2</v>
      </c>
      <c r="Z69" s="100">
        <f t="shared" si="27"/>
        <v>0</v>
      </c>
      <c r="AA69" s="161">
        <v>3</v>
      </c>
      <c r="AB69" s="100">
        <f t="shared" si="28"/>
        <v>0</v>
      </c>
      <c r="AC69" s="161">
        <v>15196</v>
      </c>
      <c r="AD69" s="85">
        <f t="shared" si="29"/>
        <v>1.2916277093072672</v>
      </c>
      <c r="AE69" s="84">
        <f t="shared" si="30"/>
        <v>0</v>
      </c>
      <c r="AF69" s="161">
        <v>4911</v>
      </c>
      <c r="AG69" s="86"/>
      <c r="AH69" s="3">
        <f t="shared" si="31"/>
        <v>1</v>
      </c>
      <c r="AI69" s="161">
        <v>30</v>
      </c>
      <c r="AJ69" s="100">
        <f t="shared" si="32"/>
        <v>0</v>
      </c>
      <c r="AK69" s="87">
        <f t="shared" si="33"/>
        <v>1</v>
      </c>
      <c r="AL69" s="161">
        <v>1071</v>
      </c>
      <c r="AM69" s="88">
        <f t="shared" si="34"/>
        <v>1.183425414364641</v>
      </c>
      <c r="AN69" s="100">
        <f t="shared" si="35"/>
        <v>2</v>
      </c>
      <c r="AO69" s="103">
        <f t="shared" si="36"/>
        <v>10</v>
      </c>
      <c r="AP69" s="117">
        <f t="shared" si="37"/>
        <v>0.5882352941176471</v>
      </c>
      <c r="AQ69" s="239" t="s">
        <v>167</v>
      </c>
      <c r="AR69" s="204">
        <v>0.11</v>
      </c>
      <c r="AS69" s="128"/>
      <c r="AT69" s="36"/>
      <c r="AU69" s="36"/>
      <c r="AV69" s="36"/>
      <c r="AW69" s="36"/>
      <c r="AX69" s="36"/>
      <c r="AY69" s="36"/>
      <c r="AZ69" s="36"/>
    </row>
    <row r="70" spans="1:45" s="7" customFormat="1" ht="14.25" customHeight="1">
      <c r="A70" s="83">
        <v>64</v>
      </c>
      <c r="B70" s="177" t="s">
        <v>64</v>
      </c>
      <c r="C70" s="161">
        <v>25</v>
      </c>
      <c r="D70" s="161">
        <v>29</v>
      </c>
      <c r="E70" s="102"/>
      <c r="F70" s="3">
        <f t="shared" si="19"/>
        <v>1</v>
      </c>
      <c r="G70" s="101">
        <v>502</v>
      </c>
      <c r="H70" s="161">
        <v>499</v>
      </c>
      <c r="I70" s="102"/>
      <c r="J70" s="3">
        <f t="shared" si="20"/>
        <v>1</v>
      </c>
      <c r="K70" s="101">
        <v>21</v>
      </c>
      <c r="L70" s="161">
        <v>21</v>
      </c>
      <c r="M70" s="102"/>
      <c r="N70" s="84">
        <f t="shared" si="21"/>
        <v>1</v>
      </c>
      <c r="O70" s="161">
        <v>995</v>
      </c>
      <c r="P70" s="161">
        <v>100</v>
      </c>
      <c r="Q70" s="84">
        <f t="shared" si="22"/>
        <v>2</v>
      </c>
      <c r="R70" s="161">
        <v>99</v>
      </c>
      <c r="S70" s="109">
        <f t="shared" si="23"/>
        <v>0</v>
      </c>
      <c r="T70" s="83">
        <v>532</v>
      </c>
      <c r="U70" s="161">
        <v>548</v>
      </c>
      <c r="V70" s="136">
        <f t="shared" si="24"/>
        <v>1.0300751879699248</v>
      </c>
      <c r="W70" s="83">
        <f t="shared" si="25"/>
        <v>2</v>
      </c>
      <c r="X70" s="3">
        <f t="shared" si="26"/>
        <v>7</v>
      </c>
      <c r="Y70" s="161">
        <v>73</v>
      </c>
      <c r="Z70" s="100">
        <f t="shared" si="27"/>
        <v>1</v>
      </c>
      <c r="AA70" s="161">
        <v>0</v>
      </c>
      <c r="AB70" s="100">
        <f t="shared" si="28"/>
        <v>0</v>
      </c>
      <c r="AC70" s="161">
        <v>8175</v>
      </c>
      <c r="AD70" s="85">
        <f t="shared" si="29"/>
        <v>1.2602127331586248</v>
      </c>
      <c r="AE70" s="84">
        <f t="shared" si="30"/>
        <v>0</v>
      </c>
      <c r="AF70" s="161">
        <v>3483</v>
      </c>
      <c r="AG70" s="86"/>
      <c r="AH70" s="3">
        <f t="shared" si="31"/>
        <v>1</v>
      </c>
      <c r="AI70" s="161">
        <v>12</v>
      </c>
      <c r="AJ70" s="100">
        <f t="shared" si="32"/>
        <v>0</v>
      </c>
      <c r="AK70" s="87">
        <f t="shared" si="33"/>
        <v>2</v>
      </c>
      <c r="AL70" s="161">
        <v>0</v>
      </c>
      <c r="AM70" s="88">
        <f t="shared" si="34"/>
        <v>0</v>
      </c>
      <c r="AN70" s="100">
        <f t="shared" si="35"/>
        <v>0</v>
      </c>
      <c r="AO70" s="103">
        <f t="shared" si="36"/>
        <v>9</v>
      </c>
      <c r="AP70" s="117">
        <f t="shared" si="37"/>
        <v>0.5294117647058824</v>
      </c>
      <c r="AQ70" s="239" t="s">
        <v>167</v>
      </c>
      <c r="AR70" s="204">
        <v>0.12</v>
      </c>
      <c r="AS70" s="116"/>
    </row>
    <row r="71" spans="1:45" s="7" customFormat="1" ht="14.25" customHeight="1">
      <c r="A71" s="83">
        <v>65</v>
      </c>
      <c r="B71" s="177" t="s">
        <v>115</v>
      </c>
      <c r="C71" s="161">
        <v>53</v>
      </c>
      <c r="D71" s="161">
        <v>69</v>
      </c>
      <c r="E71" s="32"/>
      <c r="F71" s="3">
        <f aca="true" t="shared" si="38" ref="F71:F96">IF(OR(D71&gt;(C71+20),(D71&lt;(C71-0))),0,1)</f>
        <v>1</v>
      </c>
      <c r="G71" s="83">
        <v>1125</v>
      </c>
      <c r="H71" s="161">
        <v>1149</v>
      </c>
      <c r="I71" s="33"/>
      <c r="J71" s="3">
        <f aca="true" t="shared" si="39" ref="J71:J96">IF(OR(H71&gt;(G71+100),H71&lt;(G71-50)),0,1)</f>
        <v>1</v>
      </c>
      <c r="K71" s="83">
        <v>37</v>
      </c>
      <c r="L71" s="161">
        <v>37</v>
      </c>
      <c r="M71" s="3"/>
      <c r="N71" s="84">
        <f aca="true" t="shared" si="40" ref="N71:N96">IF(L71&lt;&gt;K71,0,1)</f>
        <v>1</v>
      </c>
      <c r="O71" s="161">
        <v>2005</v>
      </c>
      <c r="P71" s="161">
        <v>100</v>
      </c>
      <c r="Q71" s="84">
        <f aca="true" t="shared" si="41" ref="Q71:Q102">IF(P71&gt;=90,2,IF(P71&gt;=70,1,0))</f>
        <v>2</v>
      </c>
      <c r="R71" s="161">
        <v>122</v>
      </c>
      <c r="S71" s="109">
        <f aca="true" t="shared" si="42" ref="S71:S102">IF(R71&gt;150,1,0)</f>
        <v>0</v>
      </c>
      <c r="T71" s="83">
        <v>1063</v>
      </c>
      <c r="U71" s="161">
        <v>1065</v>
      </c>
      <c r="V71" s="136">
        <f aca="true" t="shared" si="43" ref="V71:V102">U71/T71</f>
        <v>1.0018814675446848</v>
      </c>
      <c r="W71" s="83">
        <f aca="true" t="shared" si="44" ref="W71:W102">IF(V71&gt;=90%,2,IF(V71&gt;=70%,1,0))</f>
        <v>2</v>
      </c>
      <c r="X71" s="3">
        <f aca="true" t="shared" si="45" ref="X71:X102">F71+J71+N71+Q71+S71+W71</f>
        <v>7</v>
      </c>
      <c r="Y71" s="161">
        <v>37</v>
      </c>
      <c r="Z71" s="100">
        <f aca="true" t="shared" si="46" ref="Z71:Z102">IF(Y71&gt;=90,2,IF(Y71&gt;=70,1,0))</f>
        <v>0</v>
      </c>
      <c r="AA71" s="161">
        <v>3</v>
      </c>
      <c r="AB71" s="100">
        <f aca="true" t="shared" si="47" ref="AB71:AB102">IF(AA71&gt;=50,2,IF(AA71&gt;=40,1,0))</f>
        <v>0</v>
      </c>
      <c r="AC71" s="161">
        <v>47413</v>
      </c>
      <c r="AD71" s="85">
        <f aca="true" t="shared" si="48" ref="AD71:AD102">AC71/H71/13</f>
        <v>3.1741982995246705</v>
      </c>
      <c r="AE71" s="84">
        <f aca="true" t="shared" si="49" ref="AE71:AE102">IF(AD71&gt;1.36,1,0)</f>
        <v>1</v>
      </c>
      <c r="AF71" s="161">
        <v>12648</v>
      </c>
      <c r="AG71" s="86"/>
      <c r="AH71" s="3">
        <f aca="true" t="shared" si="50" ref="AH71:AH96">IF(AF71&gt;H71*3,1,0)</f>
        <v>1</v>
      </c>
      <c r="AI71" s="161">
        <v>65</v>
      </c>
      <c r="AJ71" s="100">
        <f aca="true" t="shared" si="51" ref="AJ71:AJ102">IF(AI71&gt;=80,1,0)</f>
        <v>0</v>
      </c>
      <c r="AK71" s="87">
        <f aca="true" t="shared" si="52" ref="AK71:AK102">Z71+AB71+AE71+AH71+AJ71</f>
        <v>2</v>
      </c>
      <c r="AL71" s="161">
        <v>352</v>
      </c>
      <c r="AM71" s="88">
        <f aca="true" t="shared" si="53" ref="AM71:AM102">AL71/H71</f>
        <v>0.3063533507397737</v>
      </c>
      <c r="AN71" s="100">
        <f aca="true" t="shared" si="54" ref="AN71:AN102">IF(AM71&gt;=85%,2,IF(AM71&gt;=50%,1,0))</f>
        <v>0</v>
      </c>
      <c r="AO71" s="103">
        <f aca="true" t="shared" si="55" ref="AO71:AO102">AN71+X71+AK71</f>
        <v>9</v>
      </c>
      <c r="AP71" s="117">
        <f aca="true" t="shared" si="56" ref="AP71:AP102">((AO71*100)/$AP$4)/100</f>
        <v>0.5294117647058824</v>
      </c>
      <c r="AQ71" s="238" t="s">
        <v>168</v>
      </c>
      <c r="AR71" s="204">
        <v>0.13</v>
      </c>
      <c r="AS71" s="95"/>
    </row>
    <row r="72" spans="1:52" s="7" customFormat="1" ht="14.25" customHeight="1">
      <c r="A72" s="83">
        <v>66</v>
      </c>
      <c r="B72" s="177" t="s">
        <v>95</v>
      </c>
      <c r="C72" s="161">
        <v>48</v>
      </c>
      <c r="D72" s="161">
        <v>63</v>
      </c>
      <c r="E72" s="151"/>
      <c r="F72" s="3">
        <f t="shared" si="38"/>
        <v>1</v>
      </c>
      <c r="G72" s="143">
        <v>1112</v>
      </c>
      <c r="H72" s="161">
        <v>1116</v>
      </c>
      <c r="I72" s="151"/>
      <c r="J72" s="3">
        <f t="shared" si="39"/>
        <v>1</v>
      </c>
      <c r="K72" s="143">
        <v>36</v>
      </c>
      <c r="L72" s="161">
        <v>36</v>
      </c>
      <c r="M72" s="151"/>
      <c r="N72" s="147">
        <f t="shared" si="40"/>
        <v>1</v>
      </c>
      <c r="O72" s="161">
        <v>998</v>
      </c>
      <c r="P72" s="161">
        <v>89</v>
      </c>
      <c r="Q72" s="147">
        <f t="shared" si="41"/>
        <v>1</v>
      </c>
      <c r="R72" s="161">
        <v>296</v>
      </c>
      <c r="S72" s="109">
        <f t="shared" si="42"/>
        <v>1</v>
      </c>
      <c r="T72" s="83">
        <v>1132</v>
      </c>
      <c r="U72" s="161">
        <v>1345</v>
      </c>
      <c r="V72" s="136">
        <f t="shared" si="43"/>
        <v>1.1881625441696113</v>
      </c>
      <c r="W72" s="83">
        <f t="shared" si="44"/>
        <v>2</v>
      </c>
      <c r="X72" s="3">
        <f t="shared" si="45"/>
        <v>7</v>
      </c>
      <c r="Y72" s="161">
        <v>40</v>
      </c>
      <c r="Z72" s="148">
        <f t="shared" si="46"/>
        <v>0</v>
      </c>
      <c r="AA72" s="161">
        <v>2</v>
      </c>
      <c r="AB72" s="148">
        <f t="shared" si="47"/>
        <v>0</v>
      </c>
      <c r="AC72" s="161">
        <v>35464</v>
      </c>
      <c r="AD72" s="85">
        <f t="shared" si="48"/>
        <v>2.4444444444444446</v>
      </c>
      <c r="AE72" s="84">
        <f t="shared" si="49"/>
        <v>1</v>
      </c>
      <c r="AF72" s="161">
        <v>11448</v>
      </c>
      <c r="AG72" s="152"/>
      <c r="AH72" s="3">
        <f t="shared" si="50"/>
        <v>1</v>
      </c>
      <c r="AI72" s="161">
        <v>47</v>
      </c>
      <c r="AJ72" s="100">
        <f t="shared" si="51"/>
        <v>0</v>
      </c>
      <c r="AK72" s="87">
        <f t="shared" si="52"/>
        <v>2</v>
      </c>
      <c r="AL72" s="161">
        <v>192</v>
      </c>
      <c r="AM72" s="88">
        <f t="shared" si="53"/>
        <v>0.17204301075268819</v>
      </c>
      <c r="AN72" s="148">
        <f t="shared" si="54"/>
        <v>0</v>
      </c>
      <c r="AO72" s="103">
        <f t="shared" si="55"/>
        <v>9</v>
      </c>
      <c r="AP72" s="117">
        <f t="shared" si="56"/>
        <v>0.5294117647058824</v>
      </c>
      <c r="AQ72" s="237" t="s">
        <v>170</v>
      </c>
      <c r="AR72" s="204">
        <v>0.14</v>
      </c>
      <c r="AS72" s="95"/>
      <c r="AT72" s="35"/>
      <c r="AU72" s="35"/>
      <c r="AV72" s="35"/>
      <c r="AW72" s="35"/>
      <c r="AX72" s="35"/>
      <c r="AY72" s="35"/>
      <c r="AZ72" s="35"/>
    </row>
    <row r="73" spans="1:45" s="7" customFormat="1" ht="15" customHeight="1">
      <c r="A73" s="83">
        <v>67</v>
      </c>
      <c r="B73" s="177" t="s">
        <v>96</v>
      </c>
      <c r="C73" s="161">
        <v>42</v>
      </c>
      <c r="D73" s="161">
        <v>57</v>
      </c>
      <c r="E73" s="151"/>
      <c r="F73" s="3">
        <f t="shared" si="38"/>
        <v>1</v>
      </c>
      <c r="G73" s="143">
        <v>860</v>
      </c>
      <c r="H73" s="161">
        <v>854</v>
      </c>
      <c r="I73" s="151"/>
      <c r="J73" s="3">
        <f t="shared" si="39"/>
        <v>1</v>
      </c>
      <c r="K73" s="143">
        <v>33</v>
      </c>
      <c r="L73" s="161">
        <v>33</v>
      </c>
      <c r="M73" s="151"/>
      <c r="N73" s="147">
        <f t="shared" si="40"/>
        <v>1</v>
      </c>
      <c r="O73" s="161">
        <v>726</v>
      </c>
      <c r="P73" s="161">
        <v>85</v>
      </c>
      <c r="Q73" s="147">
        <f t="shared" si="41"/>
        <v>1</v>
      </c>
      <c r="R73" s="161">
        <v>195</v>
      </c>
      <c r="S73" s="109">
        <f t="shared" si="42"/>
        <v>1</v>
      </c>
      <c r="T73" s="83">
        <v>1015</v>
      </c>
      <c r="U73" s="161">
        <v>1294</v>
      </c>
      <c r="V73" s="136">
        <f t="shared" si="43"/>
        <v>1.2748768472906404</v>
      </c>
      <c r="W73" s="83">
        <f t="shared" si="44"/>
        <v>2</v>
      </c>
      <c r="X73" s="3">
        <f t="shared" si="45"/>
        <v>7</v>
      </c>
      <c r="Y73" s="161">
        <v>39</v>
      </c>
      <c r="Z73" s="148">
        <f t="shared" si="46"/>
        <v>0</v>
      </c>
      <c r="AA73" s="161">
        <v>12</v>
      </c>
      <c r="AB73" s="148">
        <f t="shared" si="47"/>
        <v>0</v>
      </c>
      <c r="AC73" s="161">
        <v>26037</v>
      </c>
      <c r="AD73" s="85">
        <f t="shared" si="48"/>
        <v>2.3452531075481895</v>
      </c>
      <c r="AE73" s="84">
        <f t="shared" si="49"/>
        <v>1</v>
      </c>
      <c r="AF73" s="161">
        <v>6083</v>
      </c>
      <c r="AG73" s="152"/>
      <c r="AH73" s="3">
        <f t="shared" si="50"/>
        <v>1</v>
      </c>
      <c r="AI73" s="161">
        <v>66</v>
      </c>
      <c r="AJ73" s="100">
        <f t="shared" si="51"/>
        <v>0</v>
      </c>
      <c r="AK73" s="87">
        <f t="shared" si="52"/>
        <v>2</v>
      </c>
      <c r="AL73" s="161">
        <v>2</v>
      </c>
      <c r="AM73" s="88">
        <f t="shared" si="53"/>
        <v>0.00234192037470726</v>
      </c>
      <c r="AN73" s="148">
        <f t="shared" si="54"/>
        <v>0</v>
      </c>
      <c r="AO73" s="103">
        <f t="shared" si="55"/>
        <v>9</v>
      </c>
      <c r="AP73" s="117">
        <f t="shared" si="56"/>
        <v>0.5294117647058824</v>
      </c>
      <c r="AQ73" s="239" t="s">
        <v>170</v>
      </c>
      <c r="AR73" s="204">
        <v>0.15</v>
      </c>
      <c r="AS73" s="116"/>
    </row>
    <row r="74" spans="1:45" s="7" customFormat="1" ht="14.25" customHeight="1">
      <c r="A74" s="83">
        <v>68</v>
      </c>
      <c r="B74" s="177" t="s">
        <v>47</v>
      </c>
      <c r="C74" s="161">
        <v>24</v>
      </c>
      <c r="D74" s="161">
        <v>40</v>
      </c>
      <c r="E74" s="153"/>
      <c r="F74" s="3">
        <f t="shared" si="38"/>
        <v>1</v>
      </c>
      <c r="G74" s="31">
        <v>487</v>
      </c>
      <c r="H74" s="161">
        <v>483</v>
      </c>
      <c r="I74" s="154"/>
      <c r="J74" s="3">
        <f t="shared" si="39"/>
        <v>1</v>
      </c>
      <c r="K74" s="31">
        <v>21</v>
      </c>
      <c r="L74" s="161">
        <v>21</v>
      </c>
      <c r="M74" s="3"/>
      <c r="N74" s="147">
        <f t="shared" si="40"/>
        <v>1</v>
      </c>
      <c r="O74" s="161">
        <v>476</v>
      </c>
      <c r="P74" s="161">
        <v>96</v>
      </c>
      <c r="Q74" s="147">
        <f t="shared" si="41"/>
        <v>2</v>
      </c>
      <c r="R74" s="161">
        <v>102</v>
      </c>
      <c r="S74" s="109">
        <f t="shared" si="42"/>
        <v>0</v>
      </c>
      <c r="T74" s="143">
        <v>672</v>
      </c>
      <c r="U74" s="161">
        <v>717</v>
      </c>
      <c r="V74" s="136">
        <f t="shared" si="43"/>
        <v>1.0669642857142858</v>
      </c>
      <c r="W74" s="83">
        <f t="shared" si="44"/>
        <v>2</v>
      </c>
      <c r="X74" s="3">
        <f t="shared" si="45"/>
        <v>7</v>
      </c>
      <c r="Y74" s="161">
        <v>23</v>
      </c>
      <c r="Z74" s="148">
        <f t="shared" si="46"/>
        <v>0</v>
      </c>
      <c r="AA74" s="161">
        <v>3</v>
      </c>
      <c r="AB74" s="148">
        <f t="shared" si="47"/>
        <v>0</v>
      </c>
      <c r="AC74" s="161">
        <v>11777</v>
      </c>
      <c r="AD74" s="85">
        <f t="shared" si="48"/>
        <v>1.8756171364867018</v>
      </c>
      <c r="AE74" s="84">
        <f t="shared" si="49"/>
        <v>1</v>
      </c>
      <c r="AF74" s="161">
        <v>5909</v>
      </c>
      <c r="AG74" s="152"/>
      <c r="AH74" s="3">
        <f t="shared" si="50"/>
        <v>1</v>
      </c>
      <c r="AI74" s="161">
        <v>40</v>
      </c>
      <c r="AJ74" s="100">
        <f t="shared" si="51"/>
        <v>0</v>
      </c>
      <c r="AK74" s="87">
        <f t="shared" si="52"/>
        <v>2</v>
      </c>
      <c r="AL74" s="161">
        <v>3</v>
      </c>
      <c r="AM74" s="88">
        <f t="shared" si="53"/>
        <v>0.006211180124223602</v>
      </c>
      <c r="AN74" s="148">
        <f t="shared" si="54"/>
        <v>0</v>
      </c>
      <c r="AO74" s="103">
        <f t="shared" si="55"/>
        <v>9</v>
      </c>
      <c r="AP74" s="117">
        <f t="shared" si="56"/>
        <v>0.5294117647058824</v>
      </c>
      <c r="AQ74" s="239" t="s">
        <v>169</v>
      </c>
      <c r="AR74" s="204">
        <v>0.16</v>
      </c>
      <c r="AS74" s="95"/>
    </row>
    <row r="75" spans="1:52" s="7" customFormat="1" ht="14.25" customHeight="1">
      <c r="A75" s="83">
        <v>69</v>
      </c>
      <c r="B75" s="177" t="s">
        <v>80</v>
      </c>
      <c r="C75" s="161">
        <v>29</v>
      </c>
      <c r="D75" s="161">
        <v>31</v>
      </c>
      <c r="E75" s="32"/>
      <c r="F75" s="3">
        <f t="shared" si="38"/>
        <v>1</v>
      </c>
      <c r="G75" s="83">
        <v>508</v>
      </c>
      <c r="H75" s="161">
        <v>498</v>
      </c>
      <c r="I75" s="33"/>
      <c r="J75" s="3">
        <f t="shared" si="39"/>
        <v>1</v>
      </c>
      <c r="K75" s="31">
        <v>21</v>
      </c>
      <c r="L75" s="161">
        <v>21</v>
      </c>
      <c r="M75" s="3"/>
      <c r="N75" s="84">
        <f t="shared" si="40"/>
        <v>1</v>
      </c>
      <c r="O75" s="161">
        <v>633</v>
      </c>
      <c r="P75" s="161">
        <v>79</v>
      </c>
      <c r="Q75" s="84">
        <f t="shared" si="41"/>
        <v>1</v>
      </c>
      <c r="R75" s="161">
        <v>7</v>
      </c>
      <c r="S75" s="109">
        <f t="shared" si="42"/>
        <v>0</v>
      </c>
      <c r="T75" s="83">
        <v>638</v>
      </c>
      <c r="U75" s="161">
        <v>671</v>
      </c>
      <c r="V75" s="136">
        <f t="shared" si="43"/>
        <v>1.0517241379310345</v>
      </c>
      <c r="W75" s="83">
        <f t="shared" si="44"/>
        <v>2</v>
      </c>
      <c r="X75" s="3">
        <f t="shared" si="45"/>
        <v>6</v>
      </c>
      <c r="Y75" s="161">
        <v>3</v>
      </c>
      <c r="Z75" s="100">
        <f t="shared" si="46"/>
        <v>0</v>
      </c>
      <c r="AA75" s="161">
        <v>0</v>
      </c>
      <c r="AB75" s="100">
        <f t="shared" si="47"/>
        <v>0</v>
      </c>
      <c r="AC75" s="161">
        <v>35199</v>
      </c>
      <c r="AD75" s="85">
        <f t="shared" si="48"/>
        <v>5.436978683966635</v>
      </c>
      <c r="AE75" s="84">
        <f t="shared" si="49"/>
        <v>1</v>
      </c>
      <c r="AF75" s="161">
        <v>4999</v>
      </c>
      <c r="AG75" s="86"/>
      <c r="AH75" s="3">
        <f t="shared" si="50"/>
        <v>1</v>
      </c>
      <c r="AI75" s="161">
        <v>94</v>
      </c>
      <c r="AJ75" s="100">
        <f t="shared" si="51"/>
        <v>1</v>
      </c>
      <c r="AK75" s="87">
        <f t="shared" si="52"/>
        <v>3</v>
      </c>
      <c r="AL75" s="161">
        <v>81</v>
      </c>
      <c r="AM75" s="88">
        <f t="shared" si="53"/>
        <v>0.16265060240963855</v>
      </c>
      <c r="AN75" s="100">
        <f t="shared" si="54"/>
        <v>0</v>
      </c>
      <c r="AO75" s="103">
        <f t="shared" si="55"/>
        <v>9</v>
      </c>
      <c r="AP75" s="117">
        <f t="shared" si="56"/>
        <v>0.5294117647058824</v>
      </c>
      <c r="AQ75" s="238" t="s">
        <v>167</v>
      </c>
      <c r="AR75" s="204">
        <v>0.17</v>
      </c>
      <c r="AS75" s="130"/>
      <c r="AT75" s="129"/>
      <c r="AU75" s="129"/>
      <c r="AV75" s="129"/>
      <c r="AW75" s="129"/>
      <c r="AX75" s="129"/>
      <c r="AY75" s="129"/>
      <c r="AZ75" s="129"/>
    </row>
    <row r="76" spans="1:44" s="7" customFormat="1" ht="14.25" customHeight="1">
      <c r="A76" s="83">
        <v>70</v>
      </c>
      <c r="B76" s="177" t="s">
        <v>158</v>
      </c>
      <c r="C76" s="161">
        <v>15</v>
      </c>
      <c r="D76" s="161">
        <v>16</v>
      </c>
      <c r="E76" s="167"/>
      <c r="F76" s="167">
        <f t="shared" si="38"/>
        <v>1</v>
      </c>
      <c r="G76" s="167">
        <v>367</v>
      </c>
      <c r="H76" s="161">
        <v>361</v>
      </c>
      <c r="I76" s="167"/>
      <c r="J76" s="167">
        <f t="shared" si="39"/>
        <v>1</v>
      </c>
      <c r="K76" s="168">
        <v>13</v>
      </c>
      <c r="L76" s="161">
        <v>13</v>
      </c>
      <c r="M76" s="167"/>
      <c r="N76" s="167">
        <f t="shared" si="40"/>
        <v>1</v>
      </c>
      <c r="O76" s="161">
        <v>1</v>
      </c>
      <c r="P76" s="161">
        <v>0</v>
      </c>
      <c r="Q76" s="84">
        <f t="shared" si="41"/>
        <v>0</v>
      </c>
      <c r="R76" s="161">
        <v>151</v>
      </c>
      <c r="S76" s="109">
        <f t="shared" si="42"/>
        <v>1</v>
      </c>
      <c r="T76" s="169">
        <v>1056</v>
      </c>
      <c r="U76" s="161">
        <v>341</v>
      </c>
      <c r="V76" s="183">
        <f t="shared" si="43"/>
        <v>0.3229166666666667</v>
      </c>
      <c r="W76" s="169">
        <f t="shared" si="44"/>
        <v>0</v>
      </c>
      <c r="X76" s="98">
        <f t="shared" si="45"/>
        <v>4</v>
      </c>
      <c r="Y76" s="161">
        <v>81</v>
      </c>
      <c r="Z76" s="100">
        <f t="shared" si="46"/>
        <v>1</v>
      </c>
      <c r="AA76" s="161">
        <v>1</v>
      </c>
      <c r="AB76" s="100">
        <f t="shared" si="47"/>
        <v>0</v>
      </c>
      <c r="AC76" s="161">
        <v>17621</v>
      </c>
      <c r="AD76" s="85">
        <f t="shared" si="48"/>
        <v>3.7547411037715746</v>
      </c>
      <c r="AE76" s="84">
        <f t="shared" si="49"/>
        <v>1</v>
      </c>
      <c r="AF76" s="161">
        <v>4023</v>
      </c>
      <c r="AG76" s="86"/>
      <c r="AH76" s="3">
        <f t="shared" si="50"/>
        <v>1</v>
      </c>
      <c r="AI76" s="161">
        <v>92</v>
      </c>
      <c r="AJ76" s="100">
        <f t="shared" si="51"/>
        <v>1</v>
      </c>
      <c r="AK76" s="87">
        <f t="shared" si="52"/>
        <v>4</v>
      </c>
      <c r="AL76" s="161">
        <v>0</v>
      </c>
      <c r="AM76" s="88">
        <f t="shared" si="53"/>
        <v>0</v>
      </c>
      <c r="AN76" s="100">
        <f t="shared" si="54"/>
        <v>0</v>
      </c>
      <c r="AO76" s="103">
        <f t="shared" si="55"/>
        <v>8</v>
      </c>
      <c r="AP76" s="117">
        <f t="shared" si="56"/>
        <v>0.4705882352941177</v>
      </c>
      <c r="AQ76" s="241" t="s">
        <v>167</v>
      </c>
      <c r="AR76" s="204">
        <v>0.18</v>
      </c>
    </row>
    <row r="77" spans="1:52" s="7" customFormat="1" ht="14.25" customHeight="1">
      <c r="A77" s="83">
        <v>71</v>
      </c>
      <c r="B77" s="177" t="s">
        <v>105</v>
      </c>
      <c r="C77" s="161">
        <v>54</v>
      </c>
      <c r="D77" s="161">
        <v>81</v>
      </c>
      <c r="E77" s="151"/>
      <c r="F77" s="3">
        <f t="shared" si="38"/>
        <v>0</v>
      </c>
      <c r="G77" s="143">
        <v>1201</v>
      </c>
      <c r="H77" s="161">
        <v>1195</v>
      </c>
      <c r="I77" s="151"/>
      <c r="J77" s="3">
        <f t="shared" si="39"/>
        <v>1</v>
      </c>
      <c r="K77" s="143">
        <v>41</v>
      </c>
      <c r="L77" s="161">
        <v>41</v>
      </c>
      <c r="M77" s="151"/>
      <c r="N77" s="147">
        <f t="shared" si="40"/>
        <v>1</v>
      </c>
      <c r="O77" s="161">
        <v>1265</v>
      </c>
      <c r="P77" s="161">
        <v>62</v>
      </c>
      <c r="Q77" s="147">
        <f t="shared" si="41"/>
        <v>0</v>
      </c>
      <c r="R77" s="161">
        <v>257</v>
      </c>
      <c r="S77" s="109">
        <f t="shared" si="42"/>
        <v>1</v>
      </c>
      <c r="T77" s="83">
        <v>1355</v>
      </c>
      <c r="U77" s="161">
        <v>1339</v>
      </c>
      <c r="V77" s="136">
        <f t="shared" si="43"/>
        <v>0.9881918819188192</v>
      </c>
      <c r="W77" s="83">
        <f t="shared" si="44"/>
        <v>2</v>
      </c>
      <c r="X77" s="3">
        <f t="shared" si="45"/>
        <v>5</v>
      </c>
      <c r="Y77" s="161">
        <v>63</v>
      </c>
      <c r="Z77" s="148">
        <f t="shared" si="46"/>
        <v>0</v>
      </c>
      <c r="AA77" s="161">
        <v>21</v>
      </c>
      <c r="AB77" s="148">
        <f t="shared" si="47"/>
        <v>0</v>
      </c>
      <c r="AC77" s="161">
        <v>53910</v>
      </c>
      <c r="AD77" s="85">
        <f t="shared" si="48"/>
        <v>3.470228516253621</v>
      </c>
      <c r="AE77" s="84">
        <f t="shared" si="49"/>
        <v>1</v>
      </c>
      <c r="AF77" s="161">
        <v>15056</v>
      </c>
      <c r="AG77" s="152"/>
      <c r="AH77" s="3">
        <f t="shared" si="50"/>
        <v>1</v>
      </c>
      <c r="AI77" s="161">
        <v>74</v>
      </c>
      <c r="AJ77" s="100">
        <f t="shared" si="51"/>
        <v>0</v>
      </c>
      <c r="AK77" s="87">
        <f t="shared" si="52"/>
        <v>2</v>
      </c>
      <c r="AL77" s="161">
        <v>894</v>
      </c>
      <c r="AM77" s="88">
        <f t="shared" si="53"/>
        <v>0.7481171548117155</v>
      </c>
      <c r="AN77" s="148">
        <f t="shared" si="54"/>
        <v>1</v>
      </c>
      <c r="AO77" s="103">
        <f t="shared" si="55"/>
        <v>8</v>
      </c>
      <c r="AP77" s="117">
        <f t="shared" si="56"/>
        <v>0.4705882352941177</v>
      </c>
      <c r="AQ77" s="238" t="s">
        <v>170</v>
      </c>
      <c r="AR77" s="204">
        <v>0.19</v>
      </c>
      <c r="AS77" s="128"/>
      <c r="AT77" s="129"/>
      <c r="AU77" s="129"/>
      <c r="AV77" s="129"/>
      <c r="AW77" s="129"/>
      <c r="AX77" s="129"/>
      <c r="AY77" s="129"/>
      <c r="AZ77" s="129"/>
    </row>
    <row r="78" spans="1:52" s="7" customFormat="1" ht="18" customHeight="1">
      <c r="A78" s="83">
        <v>72</v>
      </c>
      <c r="B78" s="177" t="s">
        <v>99</v>
      </c>
      <c r="C78" s="161">
        <v>60</v>
      </c>
      <c r="D78" s="161">
        <v>90</v>
      </c>
      <c r="E78" s="102"/>
      <c r="F78" s="3">
        <f t="shared" si="38"/>
        <v>0</v>
      </c>
      <c r="G78" s="101">
        <v>1278</v>
      </c>
      <c r="H78" s="161">
        <v>1272</v>
      </c>
      <c r="I78" s="102"/>
      <c r="J78" s="3">
        <f t="shared" si="39"/>
        <v>1</v>
      </c>
      <c r="K78" s="101">
        <v>47</v>
      </c>
      <c r="L78" s="161">
        <v>47</v>
      </c>
      <c r="M78" s="102"/>
      <c r="N78" s="84">
        <f t="shared" si="40"/>
        <v>1</v>
      </c>
      <c r="O78" s="161">
        <v>1106</v>
      </c>
      <c r="P78" s="161">
        <v>55</v>
      </c>
      <c r="Q78" s="84">
        <f t="shared" si="41"/>
        <v>0</v>
      </c>
      <c r="R78" s="161">
        <v>246</v>
      </c>
      <c r="S78" s="109">
        <f t="shared" si="42"/>
        <v>1</v>
      </c>
      <c r="T78" s="83">
        <v>1465</v>
      </c>
      <c r="U78" s="161">
        <v>1670</v>
      </c>
      <c r="V78" s="136">
        <f t="shared" si="43"/>
        <v>1.1399317406143346</v>
      </c>
      <c r="W78" s="83">
        <f t="shared" si="44"/>
        <v>2</v>
      </c>
      <c r="X78" s="3">
        <f t="shared" si="45"/>
        <v>5</v>
      </c>
      <c r="Y78" s="161">
        <v>61</v>
      </c>
      <c r="Z78" s="100">
        <f t="shared" si="46"/>
        <v>0</v>
      </c>
      <c r="AA78" s="161">
        <v>15</v>
      </c>
      <c r="AB78" s="100">
        <f t="shared" si="47"/>
        <v>0</v>
      </c>
      <c r="AC78" s="161">
        <v>57993</v>
      </c>
      <c r="AD78" s="85">
        <f t="shared" si="48"/>
        <v>3.5070754716981134</v>
      </c>
      <c r="AE78" s="84">
        <f t="shared" si="49"/>
        <v>1</v>
      </c>
      <c r="AF78" s="161">
        <v>12492</v>
      </c>
      <c r="AG78" s="86"/>
      <c r="AH78" s="3">
        <f t="shared" si="50"/>
        <v>1</v>
      </c>
      <c r="AI78" s="161">
        <v>86</v>
      </c>
      <c r="AJ78" s="100">
        <f t="shared" si="51"/>
        <v>1</v>
      </c>
      <c r="AK78" s="87">
        <f t="shared" si="52"/>
        <v>3</v>
      </c>
      <c r="AL78" s="161">
        <v>66</v>
      </c>
      <c r="AM78" s="88">
        <f t="shared" si="53"/>
        <v>0.05188679245283019</v>
      </c>
      <c r="AN78" s="100">
        <f t="shared" si="54"/>
        <v>0</v>
      </c>
      <c r="AO78" s="103">
        <f t="shared" si="55"/>
        <v>8</v>
      </c>
      <c r="AP78" s="117">
        <f t="shared" si="56"/>
        <v>0.4705882352941177</v>
      </c>
      <c r="AQ78" s="238" t="s">
        <v>170</v>
      </c>
      <c r="AR78" s="204">
        <v>0.2</v>
      </c>
      <c r="AS78" s="128"/>
      <c r="AT78" s="131"/>
      <c r="AU78" s="131"/>
      <c r="AV78" s="131"/>
      <c r="AW78" s="131"/>
      <c r="AX78" s="131"/>
      <c r="AY78" s="131"/>
      <c r="AZ78" s="131"/>
    </row>
    <row r="79" spans="1:52" s="7" customFormat="1" ht="18" customHeight="1">
      <c r="A79" s="83">
        <v>73</v>
      </c>
      <c r="B79" s="177" t="s">
        <v>110</v>
      </c>
      <c r="C79" s="161">
        <v>26</v>
      </c>
      <c r="D79" s="161">
        <v>33</v>
      </c>
      <c r="E79" s="32"/>
      <c r="F79" s="3">
        <f t="shared" si="38"/>
        <v>1</v>
      </c>
      <c r="G79" s="83">
        <v>521</v>
      </c>
      <c r="H79" s="161">
        <v>528</v>
      </c>
      <c r="I79" s="33"/>
      <c r="J79" s="3">
        <f t="shared" si="39"/>
        <v>1</v>
      </c>
      <c r="K79" s="83">
        <v>21</v>
      </c>
      <c r="L79" s="161">
        <v>21</v>
      </c>
      <c r="M79" s="3"/>
      <c r="N79" s="84">
        <f t="shared" si="40"/>
        <v>1</v>
      </c>
      <c r="O79" s="161">
        <v>410</v>
      </c>
      <c r="P79" s="161">
        <v>79</v>
      </c>
      <c r="Q79" s="84">
        <f t="shared" si="41"/>
        <v>1</v>
      </c>
      <c r="R79" s="161">
        <v>120</v>
      </c>
      <c r="S79" s="109">
        <f t="shared" si="42"/>
        <v>0</v>
      </c>
      <c r="T79" s="83">
        <v>464</v>
      </c>
      <c r="U79" s="161">
        <v>640</v>
      </c>
      <c r="V79" s="136">
        <f t="shared" si="43"/>
        <v>1.3793103448275863</v>
      </c>
      <c r="W79" s="83">
        <f t="shared" si="44"/>
        <v>2</v>
      </c>
      <c r="X79" s="3">
        <f t="shared" si="45"/>
        <v>6</v>
      </c>
      <c r="Y79" s="161">
        <v>56</v>
      </c>
      <c r="Z79" s="100">
        <f t="shared" si="46"/>
        <v>0</v>
      </c>
      <c r="AA79" s="161">
        <v>3</v>
      </c>
      <c r="AB79" s="100">
        <f t="shared" si="47"/>
        <v>0</v>
      </c>
      <c r="AC79" s="161">
        <v>24840</v>
      </c>
      <c r="AD79" s="85">
        <f t="shared" si="48"/>
        <v>3.618881118881119</v>
      </c>
      <c r="AE79" s="84">
        <f t="shared" si="49"/>
        <v>1</v>
      </c>
      <c r="AF79" s="161">
        <v>3020</v>
      </c>
      <c r="AG79" s="86"/>
      <c r="AH79" s="3">
        <f t="shared" si="50"/>
        <v>1</v>
      </c>
      <c r="AI79" s="161">
        <v>62</v>
      </c>
      <c r="AJ79" s="100">
        <f t="shared" si="51"/>
        <v>0</v>
      </c>
      <c r="AK79" s="87">
        <f t="shared" si="52"/>
        <v>2</v>
      </c>
      <c r="AL79" s="161">
        <v>48</v>
      </c>
      <c r="AM79" s="88">
        <f t="shared" si="53"/>
        <v>0.09090909090909091</v>
      </c>
      <c r="AN79" s="100">
        <f t="shared" si="54"/>
        <v>0</v>
      </c>
      <c r="AO79" s="103">
        <f t="shared" si="55"/>
        <v>8</v>
      </c>
      <c r="AP79" s="117">
        <f t="shared" si="56"/>
        <v>0.4705882352941177</v>
      </c>
      <c r="AQ79" s="239" t="s">
        <v>168</v>
      </c>
      <c r="AR79" s="204">
        <v>0.21</v>
      </c>
      <c r="AS79" s="128"/>
      <c r="AT79" s="36"/>
      <c r="AU79" s="36"/>
      <c r="AV79" s="36"/>
      <c r="AW79" s="36"/>
      <c r="AX79" s="36"/>
      <c r="AY79" s="36"/>
      <c r="AZ79" s="36"/>
    </row>
    <row r="80" spans="1:44" s="7" customFormat="1" ht="18" customHeight="1">
      <c r="A80" s="83">
        <v>74</v>
      </c>
      <c r="B80" s="177" t="s">
        <v>63</v>
      </c>
      <c r="C80" s="161">
        <v>63</v>
      </c>
      <c r="D80" s="161">
        <v>77</v>
      </c>
      <c r="E80" s="170"/>
      <c r="F80" s="170">
        <f t="shared" si="38"/>
        <v>1</v>
      </c>
      <c r="G80" s="170">
        <v>1648</v>
      </c>
      <c r="H80" s="161">
        <v>1700</v>
      </c>
      <c r="I80" s="170"/>
      <c r="J80" s="170">
        <f t="shared" si="39"/>
        <v>1</v>
      </c>
      <c r="K80" s="170">
        <v>53</v>
      </c>
      <c r="L80" s="161">
        <v>53</v>
      </c>
      <c r="M80" s="171"/>
      <c r="N80" s="167">
        <f t="shared" si="40"/>
        <v>1</v>
      </c>
      <c r="O80" s="161">
        <v>2131</v>
      </c>
      <c r="P80" s="161">
        <v>67</v>
      </c>
      <c r="Q80" s="84">
        <f t="shared" si="41"/>
        <v>0</v>
      </c>
      <c r="R80" s="161">
        <v>435</v>
      </c>
      <c r="S80" s="109">
        <f t="shared" si="42"/>
        <v>1</v>
      </c>
      <c r="T80" s="172">
        <v>1664</v>
      </c>
      <c r="U80" s="161">
        <v>1981</v>
      </c>
      <c r="V80" s="183">
        <f t="shared" si="43"/>
        <v>1.1905048076923077</v>
      </c>
      <c r="W80" s="169">
        <f t="shared" si="44"/>
        <v>2</v>
      </c>
      <c r="X80" s="98">
        <f t="shared" si="45"/>
        <v>6</v>
      </c>
      <c r="Y80" s="161">
        <v>54</v>
      </c>
      <c r="Z80" s="100">
        <f t="shared" si="46"/>
        <v>0</v>
      </c>
      <c r="AA80" s="161">
        <v>4</v>
      </c>
      <c r="AB80" s="100">
        <f t="shared" si="47"/>
        <v>0</v>
      </c>
      <c r="AC80" s="161">
        <v>80908</v>
      </c>
      <c r="AD80" s="85">
        <f t="shared" si="48"/>
        <v>3.6609954751131224</v>
      </c>
      <c r="AE80" s="84">
        <f t="shared" si="49"/>
        <v>1</v>
      </c>
      <c r="AF80" s="161">
        <v>22745</v>
      </c>
      <c r="AG80" s="86"/>
      <c r="AH80" s="3">
        <f t="shared" si="50"/>
        <v>1</v>
      </c>
      <c r="AI80" s="161">
        <v>72</v>
      </c>
      <c r="AJ80" s="100">
        <f t="shared" si="51"/>
        <v>0</v>
      </c>
      <c r="AK80" s="87">
        <f t="shared" si="52"/>
        <v>2</v>
      </c>
      <c r="AL80" s="161">
        <v>606</v>
      </c>
      <c r="AM80" s="88">
        <f t="shared" si="53"/>
        <v>0.3564705882352941</v>
      </c>
      <c r="AN80" s="100">
        <f t="shared" si="54"/>
        <v>0</v>
      </c>
      <c r="AO80" s="103">
        <f t="shared" si="55"/>
        <v>8</v>
      </c>
      <c r="AP80" s="117">
        <f t="shared" si="56"/>
        <v>0.4705882352941177</v>
      </c>
      <c r="AQ80" s="241" t="s">
        <v>167</v>
      </c>
      <c r="AR80" s="204">
        <v>0.22</v>
      </c>
    </row>
    <row r="81" spans="1:52" s="7" customFormat="1" ht="18" customHeight="1">
      <c r="A81" s="83">
        <v>75</v>
      </c>
      <c r="B81" s="177" t="s">
        <v>164</v>
      </c>
      <c r="C81" s="161">
        <v>40</v>
      </c>
      <c r="D81" s="161">
        <v>50</v>
      </c>
      <c r="E81" s="153"/>
      <c r="F81" s="3">
        <f t="shared" si="38"/>
        <v>1</v>
      </c>
      <c r="G81" s="90">
        <v>812</v>
      </c>
      <c r="H81" s="161">
        <v>814</v>
      </c>
      <c r="I81" s="154"/>
      <c r="J81" s="3">
        <f t="shared" si="39"/>
        <v>1</v>
      </c>
      <c r="K81" s="90">
        <v>30</v>
      </c>
      <c r="L81" s="161">
        <v>30</v>
      </c>
      <c r="M81" s="3"/>
      <c r="N81" s="147">
        <f t="shared" si="40"/>
        <v>1</v>
      </c>
      <c r="O81" s="161">
        <v>229</v>
      </c>
      <c r="P81" s="161">
        <v>17</v>
      </c>
      <c r="Q81" s="147">
        <f t="shared" si="41"/>
        <v>0</v>
      </c>
      <c r="R81" s="161">
        <v>68</v>
      </c>
      <c r="S81" s="109">
        <f t="shared" si="42"/>
        <v>0</v>
      </c>
      <c r="T81" s="83">
        <v>1033</v>
      </c>
      <c r="U81" s="161">
        <v>1135</v>
      </c>
      <c r="V81" s="136">
        <f t="shared" si="43"/>
        <v>1.0987415295256535</v>
      </c>
      <c r="W81" s="83">
        <f t="shared" si="44"/>
        <v>2</v>
      </c>
      <c r="X81" s="3">
        <f t="shared" si="45"/>
        <v>5</v>
      </c>
      <c r="Y81" s="161">
        <v>33</v>
      </c>
      <c r="Z81" s="148">
        <f t="shared" si="46"/>
        <v>0</v>
      </c>
      <c r="AA81" s="161">
        <v>15</v>
      </c>
      <c r="AB81" s="148">
        <f t="shared" si="47"/>
        <v>0</v>
      </c>
      <c r="AC81" s="161">
        <v>21937</v>
      </c>
      <c r="AD81" s="85">
        <f t="shared" si="48"/>
        <v>2.073048573048573</v>
      </c>
      <c r="AE81" s="84">
        <f t="shared" si="49"/>
        <v>1</v>
      </c>
      <c r="AF81" s="161">
        <v>5547</v>
      </c>
      <c r="AG81" s="152"/>
      <c r="AH81" s="3">
        <f t="shared" si="50"/>
        <v>1</v>
      </c>
      <c r="AI81" s="161">
        <v>94</v>
      </c>
      <c r="AJ81" s="100">
        <f t="shared" si="51"/>
        <v>1</v>
      </c>
      <c r="AK81" s="87">
        <f t="shared" si="52"/>
        <v>3</v>
      </c>
      <c r="AL81" s="161">
        <v>110</v>
      </c>
      <c r="AM81" s="88">
        <f t="shared" si="53"/>
        <v>0.13513513513513514</v>
      </c>
      <c r="AN81" s="148">
        <f t="shared" si="54"/>
        <v>0</v>
      </c>
      <c r="AO81" s="103">
        <f t="shared" si="55"/>
        <v>8</v>
      </c>
      <c r="AP81" s="117">
        <f t="shared" si="56"/>
        <v>0.4705882352941177</v>
      </c>
      <c r="AQ81" s="239" t="s">
        <v>168</v>
      </c>
      <c r="AR81" s="204">
        <v>0.23</v>
      </c>
      <c r="AS81" s="128"/>
      <c r="AT81" s="36"/>
      <c r="AU81" s="36"/>
      <c r="AV81" s="36"/>
      <c r="AW81" s="36"/>
      <c r="AX81" s="36"/>
      <c r="AY81" s="36"/>
      <c r="AZ81" s="36"/>
    </row>
    <row r="82" spans="1:52" s="35" customFormat="1" ht="18" customHeight="1">
      <c r="A82" s="83">
        <v>76</v>
      </c>
      <c r="B82" s="177" t="s">
        <v>69</v>
      </c>
      <c r="C82" s="161">
        <v>29</v>
      </c>
      <c r="D82" s="161">
        <v>30</v>
      </c>
      <c r="E82" s="151"/>
      <c r="F82" s="3">
        <f t="shared" si="38"/>
        <v>1</v>
      </c>
      <c r="G82" s="143">
        <v>547</v>
      </c>
      <c r="H82" s="161">
        <v>548</v>
      </c>
      <c r="I82" s="151"/>
      <c r="J82" s="3">
        <f t="shared" si="39"/>
        <v>1</v>
      </c>
      <c r="K82" s="143">
        <v>24</v>
      </c>
      <c r="L82" s="161">
        <v>24</v>
      </c>
      <c r="M82" s="151"/>
      <c r="N82" s="147">
        <f t="shared" si="40"/>
        <v>1</v>
      </c>
      <c r="O82" s="161">
        <v>498</v>
      </c>
      <c r="P82" s="161">
        <v>63</v>
      </c>
      <c r="Q82" s="147">
        <f t="shared" si="41"/>
        <v>0</v>
      </c>
      <c r="R82" s="161">
        <v>123</v>
      </c>
      <c r="S82" s="109">
        <f t="shared" si="42"/>
        <v>0</v>
      </c>
      <c r="T82" s="83">
        <v>720</v>
      </c>
      <c r="U82" s="161">
        <v>884</v>
      </c>
      <c r="V82" s="136">
        <f t="shared" si="43"/>
        <v>1.2277777777777779</v>
      </c>
      <c r="W82" s="83">
        <f t="shared" si="44"/>
        <v>2</v>
      </c>
      <c r="X82" s="3">
        <f t="shared" si="45"/>
        <v>5</v>
      </c>
      <c r="Y82" s="161">
        <v>42</v>
      </c>
      <c r="Z82" s="148">
        <f t="shared" si="46"/>
        <v>0</v>
      </c>
      <c r="AA82" s="161">
        <v>5</v>
      </c>
      <c r="AB82" s="148">
        <f t="shared" si="47"/>
        <v>0</v>
      </c>
      <c r="AC82" s="161">
        <v>26227</v>
      </c>
      <c r="AD82" s="85">
        <f t="shared" si="48"/>
        <v>3.68149915777653</v>
      </c>
      <c r="AE82" s="84">
        <f t="shared" si="49"/>
        <v>1</v>
      </c>
      <c r="AF82" s="161">
        <v>10001</v>
      </c>
      <c r="AG82" s="152"/>
      <c r="AH82" s="3">
        <f t="shared" si="50"/>
        <v>1</v>
      </c>
      <c r="AI82" s="161">
        <v>81</v>
      </c>
      <c r="AJ82" s="100">
        <f t="shared" si="51"/>
        <v>1</v>
      </c>
      <c r="AK82" s="87">
        <f t="shared" si="52"/>
        <v>3</v>
      </c>
      <c r="AL82" s="161">
        <v>219</v>
      </c>
      <c r="AM82" s="88">
        <f t="shared" si="53"/>
        <v>0.39963503649635035</v>
      </c>
      <c r="AN82" s="148">
        <f t="shared" si="54"/>
        <v>0</v>
      </c>
      <c r="AO82" s="103">
        <f t="shared" si="55"/>
        <v>8</v>
      </c>
      <c r="AP82" s="117">
        <f t="shared" si="56"/>
        <v>0.4705882352941177</v>
      </c>
      <c r="AQ82" s="238" t="s">
        <v>167</v>
      </c>
      <c r="AR82" s="204">
        <v>0.24</v>
      </c>
      <c r="AS82" s="128"/>
      <c r="AT82" s="131"/>
      <c r="AU82" s="131"/>
      <c r="AV82" s="131"/>
      <c r="AW82" s="131"/>
      <c r="AX82" s="131"/>
      <c r="AY82" s="131"/>
      <c r="AZ82" s="131"/>
    </row>
    <row r="83" spans="1:52" s="35" customFormat="1" ht="18" customHeight="1">
      <c r="A83" s="83">
        <v>77</v>
      </c>
      <c r="B83" s="177" t="s">
        <v>66</v>
      </c>
      <c r="C83" s="161">
        <v>36</v>
      </c>
      <c r="D83" s="161">
        <v>49</v>
      </c>
      <c r="E83" s="99"/>
      <c r="F83" s="3">
        <f t="shared" si="38"/>
        <v>1</v>
      </c>
      <c r="G83" s="99">
        <v>744</v>
      </c>
      <c r="H83" s="161">
        <v>742</v>
      </c>
      <c r="I83" s="99"/>
      <c r="J83" s="3">
        <f t="shared" si="39"/>
        <v>1</v>
      </c>
      <c r="K83" s="99">
        <v>29</v>
      </c>
      <c r="L83" s="161">
        <v>29</v>
      </c>
      <c r="M83" s="99"/>
      <c r="N83" s="84">
        <f t="shared" si="40"/>
        <v>1</v>
      </c>
      <c r="O83" s="161">
        <v>774</v>
      </c>
      <c r="P83" s="161">
        <v>62</v>
      </c>
      <c r="Q83" s="84">
        <f t="shared" si="41"/>
        <v>0</v>
      </c>
      <c r="R83" s="161">
        <v>72</v>
      </c>
      <c r="S83" s="109">
        <f t="shared" si="42"/>
        <v>0</v>
      </c>
      <c r="T83" s="99">
        <v>912</v>
      </c>
      <c r="U83" s="161">
        <v>1003</v>
      </c>
      <c r="V83" s="136">
        <f t="shared" si="43"/>
        <v>1.099780701754386</v>
      </c>
      <c r="W83" s="83">
        <f t="shared" si="44"/>
        <v>2</v>
      </c>
      <c r="X83" s="3">
        <f t="shared" si="45"/>
        <v>5</v>
      </c>
      <c r="Y83" s="161">
        <v>33</v>
      </c>
      <c r="Z83" s="100">
        <f t="shared" si="46"/>
        <v>0</v>
      </c>
      <c r="AA83" s="161">
        <v>10</v>
      </c>
      <c r="AB83" s="100">
        <f t="shared" si="47"/>
        <v>0</v>
      </c>
      <c r="AC83" s="161">
        <v>45193</v>
      </c>
      <c r="AD83" s="85">
        <f t="shared" si="48"/>
        <v>4.685154468173336</v>
      </c>
      <c r="AE83" s="84">
        <f t="shared" si="49"/>
        <v>1</v>
      </c>
      <c r="AF83" s="161">
        <v>11204</v>
      </c>
      <c r="AG83" s="99"/>
      <c r="AH83" s="3">
        <f t="shared" si="50"/>
        <v>1</v>
      </c>
      <c r="AI83" s="161">
        <v>95</v>
      </c>
      <c r="AJ83" s="100">
        <f t="shared" si="51"/>
        <v>1</v>
      </c>
      <c r="AK83" s="87">
        <f t="shared" si="52"/>
        <v>3</v>
      </c>
      <c r="AL83" s="161">
        <v>185</v>
      </c>
      <c r="AM83" s="88">
        <f t="shared" si="53"/>
        <v>0.24932614555256064</v>
      </c>
      <c r="AN83" s="100">
        <f t="shared" si="54"/>
        <v>0</v>
      </c>
      <c r="AO83" s="103">
        <f t="shared" si="55"/>
        <v>8</v>
      </c>
      <c r="AP83" s="117">
        <f t="shared" si="56"/>
        <v>0.4705882352941177</v>
      </c>
      <c r="AQ83" s="238" t="s">
        <v>169</v>
      </c>
      <c r="AR83" s="204">
        <v>0.25</v>
      </c>
      <c r="AS83" s="128"/>
      <c r="AT83" s="129"/>
      <c r="AU83" s="129"/>
      <c r="AV83" s="129"/>
      <c r="AW83" s="129"/>
      <c r="AX83" s="129"/>
      <c r="AY83" s="129"/>
      <c r="AZ83" s="129"/>
    </row>
    <row r="84" spans="1:52" s="35" customFormat="1" ht="18" customHeight="1">
      <c r="A84" s="83">
        <v>78</v>
      </c>
      <c r="B84" s="177" t="s">
        <v>163</v>
      </c>
      <c r="C84" s="161">
        <v>66</v>
      </c>
      <c r="D84" s="161">
        <v>80</v>
      </c>
      <c r="E84" s="153"/>
      <c r="F84" s="3">
        <f t="shared" si="38"/>
        <v>1</v>
      </c>
      <c r="G84" s="83">
        <v>1488</v>
      </c>
      <c r="H84" s="161">
        <v>1406</v>
      </c>
      <c r="I84" s="154"/>
      <c r="J84" s="3">
        <f t="shared" si="39"/>
        <v>0</v>
      </c>
      <c r="K84" s="83">
        <v>49</v>
      </c>
      <c r="L84" s="161">
        <v>49</v>
      </c>
      <c r="M84" s="3"/>
      <c r="N84" s="147">
        <f t="shared" si="40"/>
        <v>1</v>
      </c>
      <c r="O84" s="161">
        <v>2486</v>
      </c>
      <c r="P84" s="161">
        <v>99</v>
      </c>
      <c r="Q84" s="147">
        <f t="shared" si="41"/>
        <v>2</v>
      </c>
      <c r="R84" s="161">
        <v>84</v>
      </c>
      <c r="S84" s="109">
        <f t="shared" si="42"/>
        <v>0</v>
      </c>
      <c r="T84" s="83">
        <v>1655</v>
      </c>
      <c r="U84" s="161">
        <v>1816</v>
      </c>
      <c r="V84" s="136">
        <f t="shared" si="43"/>
        <v>1.0972809667673715</v>
      </c>
      <c r="W84" s="83">
        <f t="shared" si="44"/>
        <v>2</v>
      </c>
      <c r="X84" s="3">
        <f t="shared" si="45"/>
        <v>6</v>
      </c>
      <c r="Y84" s="161">
        <v>24</v>
      </c>
      <c r="Z84" s="148">
        <f t="shared" si="46"/>
        <v>0</v>
      </c>
      <c r="AA84" s="161">
        <v>19</v>
      </c>
      <c r="AB84" s="148">
        <f t="shared" si="47"/>
        <v>0</v>
      </c>
      <c r="AC84" s="161">
        <v>35032</v>
      </c>
      <c r="AD84" s="85">
        <f t="shared" si="48"/>
        <v>1.9166210745158112</v>
      </c>
      <c r="AE84" s="84">
        <f t="shared" si="49"/>
        <v>1</v>
      </c>
      <c r="AF84" s="161">
        <v>6823</v>
      </c>
      <c r="AG84" s="152"/>
      <c r="AH84" s="3">
        <f t="shared" si="50"/>
        <v>1</v>
      </c>
      <c r="AI84" s="161">
        <v>25</v>
      </c>
      <c r="AJ84" s="100">
        <f t="shared" si="51"/>
        <v>0</v>
      </c>
      <c r="AK84" s="87">
        <f t="shared" si="52"/>
        <v>2</v>
      </c>
      <c r="AL84" s="161">
        <v>135</v>
      </c>
      <c r="AM84" s="88">
        <f t="shared" si="53"/>
        <v>0.09601706970128022</v>
      </c>
      <c r="AN84" s="148">
        <f t="shared" si="54"/>
        <v>0</v>
      </c>
      <c r="AO84" s="103">
        <f t="shared" si="55"/>
        <v>8</v>
      </c>
      <c r="AP84" s="117">
        <f t="shared" si="56"/>
        <v>0.4705882352941177</v>
      </c>
      <c r="AQ84" s="239" t="s">
        <v>167</v>
      </c>
      <c r="AR84" s="204">
        <v>0.26</v>
      </c>
      <c r="AS84" s="128"/>
      <c r="AT84" s="36"/>
      <c r="AU84" s="36"/>
      <c r="AV84" s="36"/>
      <c r="AW84" s="36"/>
      <c r="AX84" s="36"/>
      <c r="AY84" s="36"/>
      <c r="AZ84" s="36"/>
    </row>
    <row r="85" spans="1:52" s="35" customFormat="1" ht="18" customHeight="1">
      <c r="A85" s="83">
        <v>79</v>
      </c>
      <c r="B85" s="177" t="s">
        <v>149</v>
      </c>
      <c r="C85" s="161">
        <v>32</v>
      </c>
      <c r="D85" s="161">
        <v>39</v>
      </c>
      <c r="E85" s="153"/>
      <c r="F85" s="3">
        <f t="shared" si="38"/>
        <v>1</v>
      </c>
      <c r="G85" s="31">
        <v>592</v>
      </c>
      <c r="H85" s="161">
        <v>585</v>
      </c>
      <c r="I85" s="154"/>
      <c r="J85" s="3">
        <f t="shared" si="39"/>
        <v>1</v>
      </c>
      <c r="K85" s="31">
        <v>26</v>
      </c>
      <c r="L85" s="161">
        <v>26</v>
      </c>
      <c r="M85" s="3"/>
      <c r="N85" s="147">
        <f t="shared" si="40"/>
        <v>1</v>
      </c>
      <c r="O85" s="161">
        <v>613</v>
      </c>
      <c r="P85" s="161">
        <v>65</v>
      </c>
      <c r="Q85" s="147">
        <f t="shared" si="41"/>
        <v>0</v>
      </c>
      <c r="R85" s="161">
        <v>250</v>
      </c>
      <c r="S85" s="109">
        <f t="shared" si="42"/>
        <v>1</v>
      </c>
      <c r="T85" s="83">
        <v>873</v>
      </c>
      <c r="U85" s="161">
        <v>955</v>
      </c>
      <c r="V85" s="136">
        <f t="shared" si="43"/>
        <v>1.0939289805269188</v>
      </c>
      <c r="W85" s="83">
        <f t="shared" si="44"/>
        <v>2</v>
      </c>
      <c r="X85" s="3">
        <f t="shared" si="45"/>
        <v>6</v>
      </c>
      <c r="Y85" s="161">
        <v>25</v>
      </c>
      <c r="Z85" s="148">
        <f t="shared" si="46"/>
        <v>0</v>
      </c>
      <c r="AA85" s="161">
        <v>3</v>
      </c>
      <c r="AB85" s="148">
        <f t="shared" si="47"/>
        <v>0</v>
      </c>
      <c r="AC85" s="161">
        <v>12309</v>
      </c>
      <c r="AD85" s="85">
        <f t="shared" si="48"/>
        <v>1.6185404339250493</v>
      </c>
      <c r="AE85" s="84">
        <f t="shared" si="49"/>
        <v>1</v>
      </c>
      <c r="AF85" s="161">
        <v>3240</v>
      </c>
      <c r="AG85" s="152"/>
      <c r="AH85" s="3">
        <f t="shared" si="50"/>
        <v>1</v>
      </c>
      <c r="AI85" s="161">
        <v>16</v>
      </c>
      <c r="AJ85" s="100">
        <f t="shared" si="51"/>
        <v>0</v>
      </c>
      <c r="AK85" s="87">
        <f t="shared" si="52"/>
        <v>2</v>
      </c>
      <c r="AL85" s="161">
        <v>84</v>
      </c>
      <c r="AM85" s="88">
        <f t="shared" si="53"/>
        <v>0.14358974358974358</v>
      </c>
      <c r="AN85" s="148">
        <f t="shared" si="54"/>
        <v>0</v>
      </c>
      <c r="AO85" s="103">
        <f t="shared" si="55"/>
        <v>8</v>
      </c>
      <c r="AP85" s="117">
        <f t="shared" si="56"/>
        <v>0.4705882352941177</v>
      </c>
      <c r="AQ85" s="239" t="s">
        <v>168</v>
      </c>
      <c r="AR85" s="204">
        <v>0.27</v>
      </c>
      <c r="AS85" s="128"/>
      <c r="AT85" s="155"/>
      <c r="AU85" s="155"/>
      <c r="AV85" s="155"/>
      <c r="AW85" s="155"/>
      <c r="AX85" s="155"/>
      <c r="AY85" s="155"/>
      <c r="AZ85" s="155"/>
    </row>
    <row r="86" spans="1:52" s="34" customFormat="1" ht="15" customHeight="1">
      <c r="A86" s="83">
        <v>80</v>
      </c>
      <c r="B86" s="177" t="s">
        <v>111</v>
      </c>
      <c r="C86" s="161">
        <v>45</v>
      </c>
      <c r="D86" s="161">
        <v>52</v>
      </c>
      <c r="E86" s="153"/>
      <c r="F86" s="3">
        <f t="shared" si="38"/>
        <v>1</v>
      </c>
      <c r="G86" s="83">
        <v>797</v>
      </c>
      <c r="H86" s="161">
        <v>791</v>
      </c>
      <c r="I86" s="154"/>
      <c r="J86" s="3">
        <f t="shared" si="39"/>
        <v>1</v>
      </c>
      <c r="K86" s="83">
        <v>31</v>
      </c>
      <c r="L86" s="161">
        <v>31</v>
      </c>
      <c r="M86" s="3"/>
      <c r="N86" s="147">
        <f t="shared" si="40"/>
        <v>1</v>
      </c>
      <c r="O86" s="161">
        <v>219</v>
      </c>
      <c r="P86" s="161">
        <v>28</v>
      </c>
      <c r="Q86" s="147">
        <f t="shared" si="41"/>
        <v>0</v>
      </c>
      <c r="R86" s="161">
        <v>210</v>
      </c>
      <c r="S86" s="109">
        <f t="shared" si="42"/>
        <v>1</v>
      </c>
      <c r="T86" s="83">
        <v>1075</v>
      </c>
      <c r="U86" s="161">
        <v>1168</v>
      </c>
      <c r="V86" s="136">
        <f t="shared" si="43"/>
        <v>1.0865116279069766</v>
      </c>
      <c r="W86" s="83">
        <f t="shared" si="44"/>
        <v>2</v>
      </c>
      <c r="X86" s="3">
        <f t="shared" si="45"/>
        <v>6</v>
      </c>
      <c r="Y86" s="161">
        <v>22</v>
      </c>
      <c r="Z86" s="148">
        <f t="shared" si="46"/>
        <v>0</v>
      </c>
      <c r="AA86" s="161">
        <v>0</v>
      </c>
      <c r="AB86" s="148">
        <f t="shared" si="47"/>
        <v>0</v>
      </c>
      <c r="AC86" s="161">
        <v>16921</v>
      </c>
      <c r="AD86" s="85">
        <f t="shared" si="48"/>
        <v>1.6455314596907515</v>
      </c>
      <c r="AE86" s="84">
        <f t="shared" si="49"/>
        <v>1</v>
      </c>
      <c r="AF86" s="161">
        <v>2703</v>
      </c>
      <c r="AG86" s="152"/>
      <c r="AH86" s="3">
        <f t="shared" si="50"/>
        <v>1</v>
      </c>
      <c r="AI86" s="161">
        <v>29</v>
      </c>
      <c r="AJ86" s="100">
        <f t="shared" si="51"/>
        <v>0</v>
      </c>
      <c r="AK86" s="87">
        <f t="shared" si="52"/>
        <v>2</v>
      </c>
      <c r="AL86" s="161">
        <v>0</v>
      </c>
      <c r="AM86" s="88">
        <f t="shared" si="53"/>
        <v>0</v>
      </c>
      <c r="AN86" s="148">
        <f t="shared" si="54"/>
        <v>0</v>
      </c>
      <c r="AO86" s="103">
        <f t="shared" si="55"/>
        <v>8</v>
      </c>
      <c r="AP86" s="117">
        <f t="shared" si="56"/>
        <v>0.4705882352941177</v>
      </c>
      <c r="AQ86" s="238" t="s">
        <v>168</v>
      </c>
      <c r="AR86" s="204">
        <v>0.28</v>
      </c>
      <c r="AS86" s="95"/>
      <c r="AT86" s="7"/>
      <c r="AU86" s="7"/>
      <c r="AV86" s="7"/>
      <c r="AW86" s="7"/>
      <c r="AX86" s="7"/>
      <c r="AY86" s="7"/>
      <c r="AZ86" s="7"/>
    </row>
    <row r="87" spans="1:52" s="34" customFormat="1" ht="15" customHeight="1">
      <c r="A87" s="83">
        <v>81</v>
      </c>
      <c r="B87" s="177" t="s">
        <v>48</v>
      </c>
      <c r="C87" s="161">
        <v>18</v>
      </c>
      <c r="D87" s="161">
        <v>19</v>
      </c>
      <c r="E87" s="102"/>
      <c r="F87" s="3">
        <f t="shared" si="38"/>
        <v>1</v>
      </c>
      <c r="G87" s="101">
        <v>296</v>
      </c>
      <c r="H87" s="161">
        <v>297</v>
      </c>
      <c r="I87" s="102"/>
      <c r="J87" s="3">
        <f t="shared" si="39"/>
        <v>1</v>
      </c>
      <c r="K87" s="101">
        <v>10</v>
      </c>
      <c r="L87" s="161">
        <v>10</v>
      </c>
      <c r="M87" s="102"/>
      <c r="N87" s="84">
        <f t="shared" si="40"/>
        <v>1</v>
      </c>
      <c r="O87" s="161">
        <v>565</v>
      </c>
      <c r="P87" s="161">
        <v>100</v>
      </c>
      <c r="Q87" s="84">
        <f t="shared" si="41"/>
        <v>2</v>
      </c>
      <c r="R87" s="161">
        <v>151</v>
      </c>
      <c r="S87" s="109">
        <f t="shared" si="42"/>
        <v>1</v>
      </c>
      <c r="T87" s="83">
        <v>516</v>
      </c>
      <c r="U87" s="161">
        <v>327</v>
      </c>
      <c r="V87" s="136">
        <f t="shared" si="43"/>
        <v>0.6337209302325582</v>
      </c>
      <c r="W87" s="83">
        <f t="shared" si="44"/>
        <v>0</v>
      </c>
      <c r="X87" s="3">
        <f t="shared" si="45"/>
        <v>6</v>
      </c>
      <c r="Y87" s="161">
        <v>19</v>
      </c>
      <c r="Z87" s="100">
        <f t="shared" si="46"/>
        <v>0</v>
      </c>
      <c r="AA87" s="161">
        <v>1</v>
      </c>
      <c r="AB87" s="100">
        <f t="shared" si="47"/>
        <v>0</v>
      </c>
      <c r="AC87" s="161">
        <v>5104</v>
      </c>
      <c r="AD87" s="85">
        <f t="shared" si="48"/>
        <v>1.321937321937322</v>
      </c>
      <c r="AE87" s="84">
        <f t="shared" si="49"/>
        <v>0</v>
      </c>
      <c r="AF87" s="161">
        <v>825</v>
      </c>
      <c r="AG87" s="86"/>
      <c r="AH87" s="3">
        <f t="shared" si="50"/>
        <v>0</v>
      </c>
      <c r="AI87" s="161">
        <v>20</v>
      </c>
      <c r="AJ87" s="100">
        <f t="shared" si="51"/>
        <v>0</v>
      </c>
      <c r="AK87" s="87">
        <f t="shared" si="52"/>
        <v>0</v>
      </c>
      <c r="AL87" s="161">
        <v>201</v>
      </c>
      <c r="AM87" s="88">
        <f t="shared" si="53"/>
        <v>0.6767676767676768</v>
      </c>
      <c r="AN87" s="100">
        <f t="shared" si="54"/>
        <v>1</v>
      </c>
      <c r="AO87" s="103">
        <f t="shared" si="55"/>
        <v>7</v>
      </c>
      <c r="AP87" s="117">
        <f t="shared" si="56"/>
        <v>0.411764705882353</v>
      </c>
      <c r="AQ87" s="238" t="s">
        <v>167</v>
      </c>
      <c r="AR87" s="204">
        <v>0.29</v>
      </c>
      <c r="AS87" s="128"/>
      <c r="AT87" s="129" t="s">
        <v>93</v>
      </c>
      <c r="AU87" s="129"/>
      <c r="AV87" s="129"/>
      <c r="AW87" s="129"/>
      <c r="AX87" s="129"/>
      <c r="AY87" s="129"/>
      <c r="AZ87" s="129"/>
    </row>
    <row r="88" spans="1:52" s="34" customFormat="1" ht="15" customHeight="1">
      <c r="A88" s="83">
        <v>82</v>
      </c>
      <c r="B88" s="177" t="s">
        <v>68</v>
      </c>
      <c r="C88" s="161">
        <v>78</v>
      </c>
      <c r="D88" s="161">
        <v>97</v>
      </c>
      <c r="E88" s="153"/>
      <c r="F88" s="3">
        <f t="shared" si="38"/>
        <v>1</v>
      </c>
      <c r="G88" s="146">
        <v>1681</v>
      </c>
      <c r="H88" s="161">
        <v>1683</v>
      </c>
      <c r="I88" s="154"/>
      <c r="J88" s="3">
        <f t="shared" si="39"/>
        <v>1</v>
      </c>
      <c r="K88" s="83">
        <v>56</v>
      </c>
      <c r="L88" s="161">
        <v>56</v>
      </c>
      <c r="M88" s="3"/>
      <c r="N88" s="147">
        <f t="shared" si="40"/>
        <v>1</v>
      </c>
      <c r="O88" s="161">
        <v>3106</v>
      </c>
      <c r="P88" s="161">
        <v>99</v>
      </c>
      <c r="Q88" s="147">
        <f t="shared" si="41"/>
        <v>2</v>
      </c>
      <c r="R88" s="161">
        <v>47</v>
      </c>
      <c r="S88" s="109">
        <f t="shared" si="42"/>
        <v>0</v>
      </c>
      <c r="T88" s="83">
        <v>1848</v>
      </c>
      <c r="U88" s="161">
        <v>2224</v>
      </c>
      <c r="V88" s="136">
        <f t="shared" si="43"/>
        <v>1.2034632034632036</v>
      </c>
      <c r="W88" s="83">
        <f t="shared" si="44"/>
        <v>2</v>
      </c>
      <c r="X88" s="3">
        <f t="shared" si="45"/>
        <v>7</v>
      </c>
      <c r="Y88" s="161">
        <v>7</v>
      </c>
      <c r="Z88" s="148">
        <f t="shared" si="46"/>
        <v>0</v>
      </c>
      <c r="AA88" s="161">
        <v>1</v>
      </c>
      <c r="AB88" s="148">
        <f t="shared" si="47"/>
        <v>0</v>
      </c>
      <c r="AC88" s="161">
        <v>24576</v>
      </c>
      <c r="AD88" s="85">
        <f t="shared" si="48"/>
        <v>1.1232688879747703</v>
      </c>
      <c r="AE88" s="84">
        <f t="shared" si="49"/>
        <v>0</v>
      </c>
      <c r="AF88" s="161">
        <v>4825</v>
      </c>
      <c r="AG88" s="152"/>
      <c r="AH88" s="3">
        <f t="shared" si="50"/>
        <v>0</v>
      </c>
      <c r="AI88" s="161">
        <v>60</v>
      </c>
      <c r="AJ88" s="100">
        <f t="shared" si="51"/>
        <v>0</v>
      </c>
      <c r="AK88" s="87">
        <f t="shared" si="52"/>
        <v>0</v>
      </c>
      <c r="AL88" s="161">
        <v>253</v>
      </c>
      <c r="AM88" s="88">
        <f t="shared" si="53"/>
        <v>0.1503267973856209</v>
      </c>
      <c r="AN88" s="148">
        <f t="shared" si="54"/>
        <v>0</v>
      </c>
      <c r="AO88" s="103">
        <f t="shared" si="55"/>
        <v>7</v>
      </c>
      <c r="AP88" s="117">
        <f t="shared" si="56"/>
        <v>0.411764705882353</v>
      </c>
      <c r="AQ88" s="239" t="s">
        <v>167</v>
      </c>
      <c r="AR88" s="204">
        <v>0.3</v>
      </c>
      <c r="AS88" s="150"/>
      <c r="AT88" s="36"/>
      <c r="AU88" s="36"/>
      <c r="AV88" s="36"/>
      <c r="AW88" s="36"/>
      <c r="AX88" s="36"/>
      <c r="AY88" s="36"/>
      <c r="AZ88" s="36"/>
    </row>
    <row r="89" spans="1:44" s="7" customFormat="1" ht="15">
      <c r="A89" s="83">
        <v>83</v>
      </c>
      <c r="B89" s="177" t="s">
        <v>56</v>
      </c>
      <c r="C89" s="162">
        <v>24</v>
      </c>
      <c r="D89" s="161">
        <v>30</v>
      </c>
      <c r="E89" s="134"/>
      <c r="F89" s="13">
        <f t="shared" si="38"/>
        <v>1</v>
      </c>
      <c r="G89" s="107">
        <v>630</v>
      </c>
      <c r="H89" s="161">
        <v>635</v>
      </c>
      <c r="I89" s="134"/>
      <c r="J89" s="13">
        <f t="shared" si="39"/>
        <v>1</v>
      </c>
      <c r="K89" s="107">
        <v>22</v>
      </c>
      <c r="L89" s="161">
        <v>22</v>
      </c>
      <c r="M89" s="134"/>
      <c r="N89" s="45">
        <f t="shared" si="40"/>
        <v>1</v>
      </c>
      <c r="O89" s="161">
        <v>415</v>
      </c>
      <c r="P89" s="161">
        <v>67</v>
      </c>
      <c r="Q89" s="45">
        <f t="shared" si="41"/>
        <v>0</v>
      </c>
      <c r="R89" s="161">
        <v>24</v>
      </c>
      <c r="S89" s="47">
        <f t="shared" si="42"/>
        <v>0</v>
      </c>
      <c r="T89" s="107">
        <v>759</v>
      </c>
      <c r="U89" s="161">
        <v>781</v>
      </c>
      <c r="V89" s="21">
        <f t="shared" si="43"/>
        <v>1.0289855072463767</v>
      </c>
      <c r="W89" s="11">
        <f t="shared" si="44"/>
        <v>2</v>
      </c>
      <c r="X89" s="160">
        <f t="shared" si="45"/>
        <v>5</v>
      </c>
      <c r="Y89" s="161">
        <v>5</v>
      </c>
      <c r="Z89" s="175">
        <f t="shared" si="46"/>
        <v>0</v>
      </c>
      <c r="AA89" s="161">
        <v>0</v>
      </c>
      <c r="AB89" s="176">
        <f t="shared" si="47"/>
        <v>0</v>
      </c>
      <c r="AC89" s="161">
        <v>17649</v>
      </c>
      <c r="AD89" s="163">
        <f t="shared" si="48"/>
        <v>2.137976983646275</v>
      </c>
      <c r="AE89" s="164">
        <f t="shared" si="49"/>
        <v>1</v>
      </c>
      <c r="AF89" s="161">
        <v>4817</v>
      </c>
      <c r="AG89" s="134"/>
      <c r="AH89" s="160">
        <f t="shared" si="50"/>
        <v>1</v>
      </c>
      <c r="AI89" s="161">
        <v>42</v>
      </c>
      <c r="AJ89" s="100">
        <f t="shared" si="51"/>
        <v>0</v>
      </c>
      <c r="AK89" s="165">
        <f t="shared" si="52"/>
        <v>2</v>
      </c>
      <c r="AL89" s="161">
        <v>145</v>
      </c>
      <c r="AM89" s="166">
        <f t="shared" si="53"/>
        <v>0.2283464566929134</v>
      </c>
      <c r="AN89" s="100">
        <f t="shared" si="54"/>
        <v>0</v>
      </c>
      <c r="AO89" s="103">
        <f t="shared" si="55"/>
        <v>7</v>
      </c>
      <c r="AP89" s="117">
        <f t="shared" si="56"/>
        <v>0.411764705882353</v>
      </c>
      <c r="AQ89" s="98" t="s">
        <v>169</v>
      </c>
      <c r="AR89" s="204">
        <v>0.31</v>
      </c>
    </row>
    <row r="90" spans="1:52" s="7" customFormat="1" ht="17.25">
      <c r="A90" s="83">
        <v>84</v>
      </c>
      <c r="B90" s="177" t="s">
        <v>94</v>
      </c>
      <c r="C90" s="167">
        <v>32</v>
      </c>
      <c r="D90" s="161">
        <v>45</v>
      </c>
      <c r="E90" s="153"/>
      <c r="F90" s="3">
        <f t="shared" si="38"/>
        <v>1</v>
      </c>
      <c r="G90" s="83">
        <v>738</v>
      </c>
      <c r="H90" s="161">
        <v>743</v>
      </c>
      <c r="I90" s="154"/>
      <c r="J90" s="3">
        <f t="shared" si="39"/>
        <v>1</v>
      </c>
      <c r="K90" s="31">
        <v>25</v>
      </c>
      <c r="L90" s="161">
        <v>25</v>
      </c>
      <c r="M90" s="3"/>
      <c r="N90" s="147">
        <f t="shared" si="40"/>
        <v>1</v>
      </c>
      <c r="O90" s="161">
        <v>556</v>
      </c>
      <c r="P90" s="161">
        <v>74</v>
      </c>
      <c r="Q90" s="147">
        <f t="shared" si="41"/>
        <v>1</v>
      </c>
      <c r="R90" s="161">
        <v>109</v>
      </c>
      <c r="S90" s="109">
        <f t="shared" si="42"/>
        <v>0</v>
      </c>
      <c r="T90" s="83">
        <v>836</v>
      </c>
      <c r="U90" s="161">
        <v>935</v>
      </c>
      <c r="V90" s="136">
        <f t="shared" si="43"/>
        <v>1.118421052631579</v>
      </c>
      <c r="W90" s="83">
        <f t="shared" si="44"/>
        <v>2</v>
      </c>
      <c r="X90" s="3">
        <f t="shared" si="45"/>
        <v>6</v>
      </c>
      <c r="Y90" s="161">
        <v>8</v>
      </c>
      <c r="Z90" s="148">
        <f t="shared" si="46"/>
        <v>0</v>
      </c>
      <c r="AA90" s="161">
        <v>6</v>
      </c>
      <c r="AB90" s="148">
        <f t="shared" si="47"/>
        <v>0</v>
      </c>
      <c r="AC90" s="161">
        <v>10551</v>
      </c>
      <c r="AD90" s="85">
        <f t="shared" si="48"/>
        <v>1.0923491044621596</v>
      </c>
      <c r="AE90" s="84">
        <f t="shared" si="49"/>
        <v>0</v>
      </c>
      <c r="AF90" s="161">
        <v>3141</v>
      </c>
      <c r="AG90" s="152"/>
      <c r="AH90" s="3">
        <f t="shared" si="50"/>
        <v>1</v>
      </c>
      <c r="AI90" s="161">
        <v>27</v>
      </c>
      <c r="AJ90" s="100">
        <f t="shared" si="51"/>
        <v>0</v>
      </c>
      <c r="AK90" s="87">
        <f t="shared" si="52"/>
        <v>1</v>
      </c>
      <c r="AL90" s="161">
        <v>119</v>
      </c>
      <c r="AM90" s="88">
        <f t="shared" si="53"/>
        <v>0.1601615074024226</v>
      </c>
      <c r="AN90" s="148">
        <f t="shared" si="54"/>
        <v>0</v>
      </c>
      <c r="AO90" s="103">
        <f t="shared" si="55"/>
        <v>7</v>
      </c>
      <c r="AP90" s="117">
        <f t="shared" si="56"/>
        <v>0.411764705882353</v>
      </c>
      <c r="AQ90" s="238" t="s">
        <v>170</v>
      </c>
      <c r="AR90" s="204">
        <v>0.32</v>
      </c>
      <c r="AS90" s="150"/>
      <c r="AT90" s="129"/>
      <c r="AU90" s="129"/>
      <c r="AV90" s="129"/>
      <c r="AW90" s="129"/>
      <c r="AX90" s="129"/>
      <c r="AY90" s="129"/>
      <c r="AZ90" s="129"/>
    </row>
    <row r="91" spans="1:44" s="7" customFormat="1" ht="17.25">
      <c r="A91" s="83">
        <v>85</v>
      </c>
      <c r="B91" s="177" t="s">
        <v>81</v>
      </c>
      <c r="C91" s="167">
        <v>63</v>
      </c>
      <c r="D91" s="161">
        <v>85</v>
      </c>
      <c r="E91" s="170"/>
      <c r="F91" s="170">
        <f t="shared" si="38"/>
        <v>0</v>
      </c>
      <c r="G91" s="170">
        <v>1404</v>
      </c>
      <c r="H91" s="161">
        <v>1404</v>
      </c>
      <c r="I91" s="170"/>
      <c r="J91" s="170">
        <f t="shared" si="39"/>
        <v>1</v>
      </c>
      <c r="K91" s="170">
        <v>49</v>
      </c>
      <c r="L91" s="161">
        <v>49</v>
      </c>
      <c r="M91" s="171"/>
      <c r="N91" s="167">
        <f t="shared" si="40"/>
        <v>1</v>
      </c>
      <c r="O91" s="161">
        <v>3</v>
      </c>
      <c r="P91" s="161">
        <v>0</v>
      </c>
      <c r="Q91" s="84">
        <f t="shared" si="41"/>
        <v>0</v>
      </c>
      <c r="R91" s="161">
        <v>2</v>
      </c>
      <c r="S91" s="109">
        <f t="shared" si="42"/>
        <v>0</v>
      </c>
      <c r="T91" s="169">
        <v>1560</v>
      </c>
      <c r="U91" s="161">
        <v>1570</v>
      </c>
      <c r="V91" s="183">
        <f t="shared" si="43"/>
        <v>1.0064102564102564</v>
      </c>
      <c r="W91" s="169">
        <f t="shared" si="44"/>
        <v>2</v>
      </c>
      <c r="X91" s="98">
        <f t="shared" si="45"/>
        <v>4</v>
      </c>
      <c r="Y91" s="161">
        <v>0</v>
      </c>
      <c r="Z91" s="100">
        <f t="shared" si="46"/>
        <v>0</v>
      </c>
      <c r="AA91" s="161">
        <v>30</v>
      </c>
      <c r="AB91" s="100">
        <f t="shared" si="47"/>
        <v>0</v>
      </c>
      <c r="AC91" s="161">
        <v>72132</v>
      </c>
      <c r="AD91" s="85">
        <f t="shared" si="48"/>
        <v>3.952005259697567</v>
      </c>
      <c r="AE91" s="84">
        <f t="shared" si="49"/>
        <v>1</v>
      </c>
      <c r="AF91" s="161">
        <v>22899</v>
      </c>
      <c r="AG91" s="86"/>
      <c r="AH91" s="3">
        <f t="shared" si="50"/>
        <v>1</v>
      </c>
      <c r="AI91" s="161">
        <v>84</v>
      </c>
      <c r="AJ91" s="100">
        <f t="shared" si="51"/>
        <v>1</v>
      </c>
      <c r="AK91" s="87">
        <f t="shared" si="52"/>
        <v>3</v>
      </c>
      <c r="AL91" s="161">
        <v>0</v>
      </c>
      <c r="AM91" s="88">
        <f t="shared" si="53"/>
        <v>0</v>
      </c>
      <c r="AN91" s="100">
        <f t="shared" si="54"/>
        <v>0</v>
      </c>
      <c r="AO91" s="103">
        <f t="shared" si="55"/>
        <v>7</v>
      </c>
      <c r="AP91" s="117">
        <f t="shared" si="56"/>
        <v>0.411764705882353</v>
      </c>
      <c r="AQ91" s="241" t="s">
        <v>167</v>
      </c>
      <c r="AR91" s="204">
        <v>0.33</v>
      </c>
    </row>
    <row r="92" spans="1:52" s="7" customFormat="1" ht="18" customHeight="1">
      <c r="A92" s="83">
        <v>86</v>
      </c>
      <c r="B92" s="177" t="s">
        <v>130</v>
      </c>
      <c r="C92" s="167">
        <v>43</v>
      </c>
      <c r="D92" s="161">
        <v>51</v>
      </c>
      <c r="E92" s="32"/>
      <c r="F92" s="3">
        <f t="shared" si="38"/>
        <v>1</v>
      </c>
      <c r="G92" s="31">
        <v>721</v>
      </c>
      <c r="H92" s="161">
        <v>743</v>
      </c>
      <c r="I92" s="33"/>
      <c r="J92" s="3">
        <f t="shared" si="39"/>
        <v>1</v>
      </c>
      <c r="K92" s="31">
        <v>30</v>
      </c>
      <c r="L92" s="161">
        <v>30</v>
      </c>
      <c r="M92" s="3"/>
      <c r="N92" s="84">
        <f t="shared" si="40"/>
        <v>1</v>
      </c>
      <c r="O92" s="161">
        <v>413</v>
      </c>
      <c r="P92" s="161">
        <v>32</v>
      </c>
      <c r="Q92" s="84">
        <f t="shared" si="41"/>
        <v>0</v>
      </c>
      <c r="R92" s="161">
        <v>30</v>
      </c>
      <c r="S92" s="109">
        <f t="shared" si="42"/>
        <v>0</v>
      </c>
      <c r="T92" s="83">
        <v>902</v>
      </c>
      <c r="U92" s="161">
        <v>702</v>
      </c>
      <c r="V92" s="136">
        <f t="shared" si="43"/>
        <v>0.7782705099778271</v>
      </c>
      <c r="W92" s="83">
        <f t="shared" si="44"/>
        <v>1</v>
      </c>
      <c r="X92" s="3">
        <f t="shared" si="45"/>
        <v>4</v>
      </c>
      <c r="Y92" s="161">
        <v>18</v>
      </c>
      <c r="Z92" s="100">
        <f t="shared" si="46"/>
        <v>0</v>
      </c>
      <c r="AA92" s="161">
        <v>0</v>
      </c>
      <c r="AB92" s="100">
        <f t="shared" si="47"/>
        <v>0</v>
      </c>
      <c r="AC92" s="161">
        <v>32302</v>
      </c>
      <c r="AD92" s="85">
        <f t="shared" si="48"/>
        <v>3.3442385340097323</v>
      </c>
      <c r="AE92" s="84">
        <f t="shared" si="49"/>
        <v>1</v>
      </c>
      <c r="AF92" s="161">
        <v>6704</v>
      </c>
      <c r="AG92" s="86"/>
      <c r="AH92" s="3">
        <f t="shared" si="50"/>
        <v>1</v>
      </c>
      <c r="AI92" s="161">
        <v>78</v>
      </c>
      <c r="AJ92" s="100">
        <f t="shared" si="51"/>
        <v>0</v>
      </c>
      <c r="AK92" s="87">
        <f t="shared" si="52"/>
        <v>2</v>
      </c>
      <c r="AL92" s="161">
        <v>41</v>
      </c>
      <c r="AM92" s="88">
        <f t="shared" si="53"/>
        <v>0.05518169582772544</v>
      </c>
      <c r="AN92" s="100">
        <f t="shared" si="54"/>
        <v>0</v>
      </c>
      <c r="AO92" s="103">
        <f t="shared" si="55"/>
        <v>6</v>
      </c>
      <c r="AP92" s="117">
        <f t="shared" si="56"/>
        <v>0.35294117647058826</v>
      </c>
      <c r="AQ92" s="238" t="s">
        <v>168</v>
      </c>
      <c r="AR92" s="204">
        <v>0.34</v>
      </c>
      <c r="AS92" s="128"/>
      <c r="AT92" s="36"/>
      <c r="AU92" s="36"/>
      <c r="AV92" s="36"/>
      <c r="AW92" s="36"/>
      <c r="AX92" s="36"/>
      <c r="AY92" s="36"/>
      <c r="AZ92" s="36"/>
    </row>
    <row r="93" spans="1:52" s="7" customFormat="1" ht="17.25">
      <c r="A93" s="83">
        <v>87</v>
      </c>
      <c r="B93" s="177" t="s">
        <v>75</v>
      </c>
      <c r="C93" s="167">
        <v>35</v>
      </c>
      <c r="D93" s="161">
        <v>53</v>
      </c>
      <c r="E93" s="32"/>
      <c r="F93" s="3">
        <f t="shared" si="38"/>
        <v>1</v>
      </c>
      <c r="G93" s="31">
        <v>712</v>
      </c>
      <c r="H93" s="161">
        <v>721</v>
      </c>
      <c r="I93" s="33"/>
      <c r="J93" s="3">
        <f t="shared" si="39"/>
        <v>1</v>
      </c>
      <c r="K93" s="31">
        <v>27</v>
      </c>
      <c r="L93" s="161">
        <v>27</v>
      </c>
      <c r="M93" s="3"/>
      <c r="N93" s="84">
        <f t="shared" si="40"/>
        <v>1</v>
      </c>
      <c r="O93" s="161">
        <v>556</v>
      </c>
      <c r="P93" s="161">
        <v>50</v>
      </c>
      <c r="Q93" s="84">
        <f t="shared" si="41"/>
        <v>0</v>
      </c>
      <c r="R93" s="161">
        <v>260</v>
      </c>
      <c r="S93" s="109">
        <f t="shared" si="42"/>
        <v>1</v>
      </c>
      <c r="T93" s="83">
        <v>872</v>
      </c>
      <c r="U93" s="161">
        <v>875</v>
      </c>
      <c r="V93" s="136">
        <f t="shared" si="43"/>
        <v>1.003440366972477</v>
      </c>
      <c r="W93" s="83">
        <f t="shared" si="44"/>
        <v>2</v>
      </c>
      <c r="X93" s="3">
        <f t="shared" si="45"/>
        <v>6</v>
      </c>
      <c r="Y93" s="161">
        <v>5</v>
      </c>
      <c r="Z93" s="100">
        <f t="shared" si="46"/>
        <v>0</v>
      </c>
      <c r="AA93" s="161">
        <v>0</v>
      </c>
      <c r="AB93" s="100">
        <f t="shared" si="47"/>
        <v>0</v>
      </c>
      <c r="AC93" s="161">
        <v>6181</v>
      </c>
      <c r="AD93" s="85">
        <f t="shared" si="48"/>
        <v>0.6594473487677371</v>
      </c>
      <c r="AE93" s="84">
        <f t="shared" si="49"/>
        <v>0</v>
      </c>
      <c r="AF93" s="161">
        <v>1481</v>
      </c>
      <c r="AG93" s="86"/>
      <c r="AH93" s="3">
        <f t="shared" si="50"/>
        <v>0</v>
      </c>
      <c r="AI93" s="161">
        <v>13</v>
      </c>
      <c r="AJ93" s="100">
        <f t="shared" si="51"/>
        <v>0</v>
      </c>
      <c r="AK93" s="87">
        <f t="shared" si="52"/>
        <v>0</v>
      </c>
      <c r="AL93" s="161">
        <v>14</v>
      </c>
      <c r="AM93" s="88">
        <f t="shared" si="53"/>
        <v>0.019417475728155338</v>
      </c>
      <c r="AN93" s="100">
        <f t="shared" si="54"/>
        <v>0</v>
      </c>
      <c r="AO93" s="103">
        <f t="shared" si="55"/>
        <v>6</v>
      </c>
      <c r="AP93" s="117">
        <f t="shared" si="56"/>
        <v>0.35294117647058826</v>
      </c>
      <c r="AQ93" s="237" t="s">
        <v>167</v>
      </c>
      <c r="AR93" s="204">
        <v>0.35</v>
      </c>
      <c r="AS93" s="128"/>
      <c r="AT93" s="36"/>
      <c r="AU93" s="36"/>
      <c r="AV93" s="36"/>
      <c r="AW93" s="36"/>
      <c r="AX93" s="36"/>
      <c r="AY93" s="36"/>
      <c r="AZ93" s="36"/>
    </row>
    <row r="94" spans="1:52" s="7" customFormat="1" ht="17.25">
      <c r="A94" s="83">
        <v>88</v>
      </c>
      <c r="B94" s="177" t="s">
        <v>101</v>
      </c>
      <c r="C94" s="167">
        <v>27</v>
      </c>
      <c r="D94" s="161">
        <v>35</v>
      </c>
      <c r="E94" s="102"/>
      <c r="F94" s="3">
        <f t="shared" si="38"/>
        <v>1</v>
      </c>
      <c r="G94" s="101">
        <v>628</v>
      </c>
      <c r="H94" s="161">
        <v>622</v>
      </c>
      <c r="I94" s="102"/>
      <c r="J94" s="3">
        <f t="shared" si="39"/>
        <v>1</v>
      </c>
      <c r="K94" s="101">
        <v>25</v>
      </c>
      <c r="L94" s="161">
        <v>25</v>
      </c>
      <c r="M94" s="102"/>
      <c r="N94" s="84">
        <f t="shared" si="40"/>
        <v>1</v>
      </c>
      <c r="O94" s="161">
        <v>944</v>
      </c>
      <c r="P94" s="161">
        <v>96</v>
      </c>
      <c r="Q94" s="84">
        <f t="shared" si="41"/>
        <v>2</v>
      </c>
      <c r="R94" s="161">
        <v>29</v>
      </c>
      <c r="S94" s="109">
        <f t="shared" si="42"/>
        <v>0</v>
      </c>
      <c r="T94" s="83">
        <v>697</v>
      </c>
      <c r="U94" s="161">
        <v>622</v>
      </c>
      <c r="V94" s="136">
        <f t="shared" si="43"/>
        <v>0.8923959827833573</v>
      </c>
      <c r="W94" s="83">
        <f t="shared" si="44"/>
        <v>1</v>
      </c>
      <c r="X94" s="3">
        <f t="shared" si="45"/>
        <v>6</v>
      </c>
      <c r="Y94" s="161">
        <v>3</v>
      </c>
      <c r="Z94" s="100">
        <f t="shared" si="46"/>
        <v>0</v>
      </c>
      <c r="AA94" s="161">
        <v>1</v>
      </c>
      <c r="AB94" s="100">
        <f t="shared" si="47"/>
        <v>0</v>
      </c>
      <c r="AC94" s="161">
        <v>5447</v>
      </c>
      <c r="AD94" s="85">
        <f t="shared" si="48"/>
        <v>0.6736334405144694</v>
      </c>
      <c r="AE94" s="84">
        <f t="shared" si="49"/>
        <v>0</v>
      </c>
      <c r="AF94" s="161">
        <v>1841</v>
      </c>
      <c r="AG94" s="86"/>
      <c r="AH94" s="3">
        <f t="shared" si="50"/>
        <v>0</v>
      </c>
      <c r="AI94" s="161">
        <v>17</v>
      </c>
      <c r="AJ94" s="100">
        <f t="shared" si="51"/>
        <v>0</v>
      </c>
      <c r="AK94" s="87">
        <f t="shared" si="52"/>
        <v>0</v>
      </c>
      <c r="AL94" s="161">
        <v>38</v>
      </c>
      <c r="AM94" s="88">
        <f t="shared" si="53"/>
        <v>0.06109324758842444</v>
      </c>
      <c r="AN94" s="100">
        <f t="shared" si="54"/>
        <v>0</v>
      </c>
      <c r="AO94" s="103">
        <f t="shared" si="55"/>
        <v>6</v>
      </c>
      <c r="AP94" s="117">
        <f t="shared" si="56"/>
        <v>0.35294117647058826</v>
      </c>
      <c r="AQ94" s="238" t="s">
        <v>170</v>
      </c>
      <c r="AR94" s="204">
        <v>0.36</v>
      </c>
      <c r="AS94" s="128"/>
      <c r="AT94" s="129"/>
      <c r="AU94" s="129"/>
      <c r="AV94" s="129"/>
      <c r="AW94" s="129"/>
      <c r="AX94" s="129"/>
      <c r="AY94" s="129"/>
      <c r="AZ94" s="129"/>
    </row>
    <row r="95" spans="1:45" s="7" customFormat="1" ht="18">
      <c r="A95" s="83">
        <v>89</v>
      </c>
      <c r="B95" s="177" t="s">
        <v>71</v>
      </c>
      <c r="C95" s="167">
        <v>46</v>
      </c>
      <c r="D95" s="161">
        <v>61</v>
      </c>
      <c r="E95" s="32"/>
      <c r="F95" s="3">
        <f t="shared" si="38"/>
        <v>1</v>
      </c>
      <c r="G95" s="31">
        <v>1037</v>
      </c>
      <c r="H95" s="161">
        <v>1038</v>
      </c>
      <c r="I95" s="33"/>
      <c r="J95" s="3">
        <f t="shared" si="39"/>
        <v>1</v>
      </c>
      <c r="K95" s="31">
        <v>38</v>
      </c>
      <c r="L95" s="161">
        <v>38</v>
      </c>
      <c r="M95" s="3"/>
      <c r="N95" s="84">
        <f t="shared" si="40"/>
        <v>1</v>
      </c>
      <c r="O95" s="161">
        <v>29</v>
      </c>
      <c r="P95" s="161">
        <v>3</v>
      </c>
      <c r="Q95" s="84">
        <f t="shared" si="41"/>
        <v>0</v>
      </c>
      <c r="R95" s="161">
        <v>114</v>
      </c>
      <c r="S95" s="109">
        <f t="shared" si="42"/>
        <v>0</v>
      </c>
      <c r="T95" s="101">
        <v>1327</v>
      </c>
      <c r="U95" s="161">
        <v>1324</v>
      </c>
      <c r="V95" s="136">
        <f t="shared" si="43"/>
        <v>0.9977392614920875</v>
      </c>
      <c r="W95" s="83">
        <f t="shared" si="44"/>
        <v>2</v>
      </c>
      <c r="X95" s="3">
        <f t="shared" si="45"/>
        <v>5</v>
      </c>
      <c r="Y95" s="161">
        <v>10</v>
      </c>
      <c r="Z95" s="100">
        <f t="shared" si="46"/>
        <v>0</v>
      </c>
      <c r="AA95" s="161">
        <v>0</v>
      </c>
      <c r="AB95" s="100">
        <f t="shared" si="47"/>
        <v>0</v>
      </c>
      <c r="AC95" s="161">
        <v>11438</v>
      </c>
      <c r="AD95" s="85">
        <f t="shared" si="48"/>
        <v>0.8476359863643101</v>
      </c>
      <c r="AE95" s="84">
        <f t="shared" si="49"/>
        <v>0</v>
      </c>
      <c r="AF95" s="161">
        <v>2325</v>
      </c>
      <c r="AG95" s="86"/>
      <c r="AH95" s="3">
        <f t="shared" si="50"/>
        <v>0</v>
      </c>
      <c r="AI95" s="161">
        <v>28</v>
      </c>
      <c r="AJ95" s="100">
        <f t="shared" si="51"/>
        <v>0</v>
      </c>
      <c r="AK95" s="87">
        <f t="shared" si="52"/>
        <v>0</v>
      </c>
      <c r="AL95" s="161">
        <v>1</v>
      </c>
      <c r="AM95" s="88">
        <f t="shared" si="53"/>
        <v>0.0009633911368015414</v>
      </c>
      <c r="AN95" s="100">
        <f t="shared" si="54"/>
        <v>0</v>
      </c>
      <c r="AO95" s="103">
        <f t="shared" si="55"/>
        <v>5</v>
      </c>
      <c r="AP95" s="117">
        <f t="shared" si="56"/>
        <v>0.29411764705882354</v>
      </c>
      <c r="AQ95" s="239" t="s">
        <v>167</v>
      </c>
      <c r="AR95" s="122"/>
      <c r="AS95" s="95"/>
    </row>
    <row r="96" spans="1:52" s="35" customFormat="1" ht="17.25">
      <c r="A96" s="83">
        <v>90</v>
      </c>
      <c r="B96" s="211" t="s">
        <v>67</v>
      </c>
      <c r="C96" s="212">
        <v>40</v>
      </c>
      <c r="D96" s="162">
        <v>46</v>
      </c>
      <c r="E96" s="213"/>
      <c r="F96" s="160">
        <f t="shared" si="38"/>
        <v>1</v>
      </c>
      <c r="G96" s="214">
        <v>771</v>
      </c>
      <c r="H96" s="162">
        <v>773</v>
      </c>
      <c r="I96" s="213"/>
      <c r="J96" s="160">
        <f t="shared" si="39"/>
        <v>1</v>
      </c>
      <c r="K96" s="214">
        <v>29</v>
      </c>
      <c r="L96" s="162">
        <v>29</v>
      </c>
      <c r="M96" s="213"/>
      <c r="N96" s="215">
        <f t="shared" si="40"/>
        <v>1</v>
      </c>
      <c r="O96" s="162">
        <v>147</v>
      </c>
      <c r="P96" s="162">
        <v>13</v>
      </c>
      <c r="Q96" s="215">
        <f t="shared" si="41"/>
        <v>0</v>
      </c>
      <c r="R96" s="162">
        <v>41</v>
      </c>
      <c r="S96" s="216">
        <f t="shared" si="42"/>
        <v>0</v>
      </c>
      <c r="T96" s="217">
        <v>904</v>
      </c>
      <c r="U96" s="162">
        <v>1040</v>
      </c>
      <c r="V96" s="218">
        <f t="shared" si="43"/>
        <v>1.1504424778761062</v>
      </c>
      <c r="W96" s="217">
        <f t="shared" si="44"/>
        <v>2</v>
      </c>
      <c r="X96" s="160">
        <f t="shared" si="45"/>
        <v>5</v>
      </c>
      <c r="Y96" s="162">
        <v>6</v>
      </c>
      <c r="Z96" s="219">
        <f t="shared" si="46"/>
        <v>0</v>
      </c>
      <c r="AA96" s="162">
        <v>2</v>
      </c>
      <c r="AB96" s="219">
        <f t="shared" si="47"/>
        <v>0</v>
      </c>
      <c r="AC96" s="162">
        <v>4200</v>
      </c>
      <c r="AD96" s="163">
        <f t="shared" si="48"/>
        <v>0.417952035028361</v>
      </c>
      <c r="AE96" s="164">
        <f t="shared" si="49"/>
        <v>0</v>
      </c>
      <c r="AF96" s="162">
        <v>567</v>
      </c>
      <c r="AG96" s="220"/>
      <c r="AH96" s="160">
        <f t="shared" si="50"/>
        <v>0</v>
      </c>
      <c r="AI96" s="162">
        <v>17</v>
      </c>
      <c r="AJ96" s="221">
        <f t="shared" si="51"/>
        <v>0</v>
      </c>
      <c r="AK96" s="165">
        <f t="shared" si="52"/>
        <v>0</v>
      </c>
      <c r="AL96" s="162">
        <v>0</v>
      </c>
      <c r="AM96" s="166">
        <f t="shared" si="53"/>
        <v>0</v>
      </c>
      <c r="AN96" s="219">
        <f t="shared" si="54"/>
        <v>0</v>
      </c>
      <c r="AO96" s="222">
        <f t="shared" si="55"/>
        <v>5</v>
      </c>
      <c r="AP96" s="188">
        <f t="shared" si="56"/>
        <v>0.29411764705882354</v>
      </c>
      <c r="AQ96" s="237" t="s">
        <v>167</v>
      </c>
      <c r="AR96" s="122"/>
      <c r="AS96" s="95"/>
      <c r="AT96" s="7"/>
      <c r="AU96" s="7"/>
      <c r="AV96" s="7"/>
      <c r="AW96" s="7"/>
      <c r="AX96" s="7"/>
      <c r="AY96" s="7"/>
      <c r="AZ96" s="7"/>
    </row>
    <row r="97" spans="1:43" s="7" customFormat="1" ht="17.25">
      <c r="A97" s="111"/>
      <c r="B97" s="223"/>
      <c r="C97" s="223"/>
      <c r="D97" s="223"/>
      <c r="E97" s="223"/>
      <c r="F97" s="223"/>
      <c r="G97" s="223"/>
      <c r="H97" s="223"/>
      <c r="I97" s="223"/>
      <c r="J97" s="223"/>
      <c r="K97" s="223"/>
      <c r="L97" s="224"/>
      <c r="M97" s="225"/>
      <c r="N97" s="226"/>
      <c r="O97" s="224"/>
      <c r="P97" s="227"/>
      <c r="Q97" s="226"/>
      <c r="R97" s="224"/>
      <c r="S97" s="228"/>
      <c r="T97" s="229"/>
      <c r="U97" s="229"/>
      <c r="V97" s="229"/>
      <c r="W97" s="229"/>
      <c r="X97" s="230"/>
      <c r="Y97" s="228"/>
      <c r="Z97" s="228"/>
      <c r="AA97" s="228"/>
      <c r="AB97" s="228"/>
      <c r="AC97" s="224"/>
      <c r="AD97" s="231"/>
      <c r="AE97" s="226"/>
      <c r="AF97" s="224"/>
      <c r="AG97" s="232"/>
      <c r="AH97" s="225"/>
      <c r="AI97" s="227"/>
      <c r="AJ97" s="225"/>
      <c r="AK97" s="233"/>
      <c r="AL97" s="224"/>
      <c r="AM97" s="234"/>
      <c r="AN97" s="225"/>
      <c r="AO97" s="235"/>
      <c r="AP97" s="228"/>
      <c r="AQ97" s="119"/>
    </row>
    <row r="98" spans="1:43" s="7" customFormat="1" ht="17.25">
      <c r="A98" s="111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43"/>
      <c r="M98" s="13"/>
      <c r="N98" s="45"/>
      <c r="O98" s="43"/>
      <c r="P98" s="46"/>
      <c r="Q98" s="45"/>
      <c r="R98" s="43"/>
      <c r="T98" s="104"/>
      <c r="U98" s="104"/>
      <c r="V98" s="104"/>
      <c r="W98" s="104"/>
      <c r="X98" s="107"/>
      <c r="Y98" s="249"/>
      <c r="Z98" s="249"/>
      <c r="AA98" s="249"/>
      <c r="AB98" s="249"/>
      <c r="AC98" s="43"/>
      <c r="AD98" s="49"/>
      <c r="AE98" s="45"/>
      <c r="AF98" s="43"/>
      <c r="AG98" s="37"/>
      <c r="AH98" s="13"/>
      <c r="AI98" s="46"/>
      <c r="AJ98" s="13"/>
      <c r="AK98" s="38"/>
      <c r="AL98" s="43"/>
      <c r="AM98" s="50"/>
      <c r="AN98" s="13"/>
      <c r="AO98" s="20"/>
      <c r="AQ98" s="119"/>
    </row>
    <row r="99" spans="1:43" s="7" customFormat="1" ht="17.25">
      <c r="A99" s="111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43"/>
      <c r="M99" s="13"/>
      <c r="N99" s="45"/>
      <c r="O99" s="43"/>
      <c r="P99" s="46"/>
      <c r="Q99" s="45"/>
      <c r="R99" s="43"/>
      <c r="T99" s="104"/>
      <c r="U99" s="104"/>
      <c r="V99" s="104"/>
      <c r="W99" s="104"/>
      <c r="X99" s="107"/>
      <c r="Y99" s="249"/>
      <c r="Z99" s="249"/>
      <c r="AA99" s="249"/>
      <c r="AB99" s="249"/>
      <c r="AC99" s="43"/>
      <c r="AD99" s="49"/>
      <c r="AE99" s="45"/>
      <c r="AF99" s="43"/>
      <c r="AG99" s="37"/>
      <c r="AH99" s="13"/>
      <c r="AI99" s="46"/>
      <c r="AJ99" s="13"/>
      <c r="AK99" s="38"/>
      <c r="AL99" s="43"/>
      <c r="AM99" s="50"/>
      <c r="AN99" s="13"/>
      <c r="AO99" s="20"/>
      <c r="AQ99" s="119"/>
    </row>
    <row r="100" spans="1:43" s="7" customFormat="1" ht="17.25" customHeight="1">
      <c r="A100" s="111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43"/>
      <c r="M100" s="13"/>
      <c r="N100" s="45"/>
      <c r="O100" s="43"/>
      <c r="P100" s="46"/>
      <c r="Q100" s="45"/>
      <c r="R100" s="43"/>
      <c r="T100" s="104"/>
      <c r="U100" s="104"/>
      <c r="V100" s="104"/>
      <c r="W100" s="104"/>
      <c r="AJ100" s="105"/>
      <c r="AK100" s="105"/>
      <c r="AL100" s="105"/>
      <c r="AM100" s="50"/>
      <c r="AN100" s="13"/>
      <c r="AO100" s="20"/>
      <c r="AQ100" s="119"/>
    </row>
    <row r="101" spans="1:43" s="7" customFormat="1" ht="17.25">
      <c r="A101" s="111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43"/>
      <c r="M101" s="13"/>
      <c r="N101" s="45"/>
      <c r="O101" s="43"/>
      <c r="P101" s="46"/>
      <c r="Q101" s="45"/>
      <c r="R101" s="43"/>
      <c r="T101" s="104"/>
      <c r="U101" s="104"/>
      <c r="V101" s="104"/>
      <c r="W101" s="104"/>
      <c r="AC101" s="43"/>
      <c r="AD101" s="49"/>
      <c r="AE101" s="45"/>
      <c r="AF101" s="43"/>
      <c r="AG101" s="37"/>
      <c r="AH101" s="13"/>
      <c r="AI101" s="46"/>
      <c r="AJ101" s="13"/>
      <c r="AK101" s="38"/>
      <c r="AL101" s="43"/>
      <c r="AM101" s="50"/>
      <c r="AN101" s="13"/>
      <c r="AO101" s="20"/>
      <c r="AQ101" s="119"/>
    </row>
    <row r="102" spans="1:43" s="35" customFormat="1" ht="17.25">
      <c r="A102" s="111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43"/>
      <c r="M102" s="13"/>
      <c r="N102" s="45"/>
      <c r="O102" s="43"/>
      <c r="P102" s="46"/>
      <c r="Q102" s="45"/>
      <c r="R102" s="43"/>
      <c r="T102" s="104"/>
      <c r="U102" s="104"/>
      <c r="V102" s="104"/>
      <c r="W102" s="104"/>
      <c r="AC102" s="43"/>
      <c r="AD102" s="49"/>
      <c r="AE102" s="45"/>
      <c r="AF102" s="43"/>
      <c r="AG102" s="37"/>
      <c r="AH102" s="13"/>
      <c r="AI102" s="46"/>
      <c r="AJ102" s="13"/>
      <c r="AK102" s="38"/>
      <c r="AL102" s="43"/>
      <c r="AM102" s="50"/>
      <c r="AN102" s="13"/>
      <c r="AO102" s="20"/>
      <c r="AQ102" s="120"/>
    </row>
    <row r="103" spans="1:43" s="35" customFormat="1" ht="17.25">
      <c r="A103" s="111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43"/>
      <c r="M103" s="13"/>
      <c r="N103" s="45"/>
      <c r="O103" s="43"/>
      <c r="P103" s="46"/>
      <c r="Q103" s="45"/>
      <c r="R103" s="43"/>
      <c r="T103" s="104"/>
      <c r="U103" s="104"/>
      <c r="V103" s="104"/>
      <c r="W103" s="104"/>
      <c r="AH103" s="13"/>
      <c r="AI103" s="46"/>
      <c r="AJ103" s="13"/>
      <c r="AK103" s="38"/>
      <c r="AL103" s="43"/>
      <c r="AM103" s="50"/>
      <c r="AN103" s="13"/>
      <c r="AO103" s="20"/>
      <c r="AQ103" s="120"/>
    </row>
    <row r="104" spans="3:43" s="7" customFormat="1" ht="17.25">
      <c r="C104" s="56"/>
      <c r="D104" s="56"/>
      <c r="E104" s="56"/>
      <c r="F104" s="56"/>
      <c r="G104" s="56"/>
      <c r="H104" s="56"/>
      <c r="I104" s="56"/>
      <c r="J104" s="56"/>
      <c r="K104" s="56"/>
      <c r="L104" s="43"/>
      <c r="M104" s="13"/>
      <c r="N104" s="45"/>
      <c r="O104" s="43"/>
      <c r="P104" s="46"/>
      <c r="Q104" s="45"/>
      <c r="R104" s="43"/>
      <c r="S104" s="36"/>
      <c r="T104" s="104"/>
      <c r="U104" s="104"/>
      <c r="V104" s="104"/>
      <c r="W104" s="104"/>
      <c r="AC104" s="43"/>
      <c r="AD104" s="49"/>
      <c r="AE104" s="45"/>
      <c r="AF104" s="43"/>
      <c r="AG104" s="37"/>
      <c r="AH104" s="13"/>
      <c r="AI104" s="46"/>
      <c r="AJ104" s="13"/>
      <c r="AK104" s="38"/>
      <c r="AL104" s="43"/>
      <c r="AM104" s="50"/>
      <c r="AN104" s="13"/>
      <c r="AO104" s="20"/>
      <c r="AQ104" s="119"/>
    </row>
    <row r="105" spans="3:43" s="7" customFormat="1" ht="17.25">
      <c r="C105" s="56"/>
      <c r="D105" s="56"/>
      <c r="E105" s="56"/>
      <c r="F105" s="56"/>
      <c r="G105" s="56"/>
      <c r="H105" s="56"/>
      <c r="I105" s="56"/>
      <c r="J105" s="56"/>
      <c r="K105" s="56"/>
      <c r="L105" s="43"/>
      <c r="M105" s="13"/>
      <c r="N105" s="45"/>
      <c r="O105" s="43"/>
      <c r="P105" s="46"/>
      <c r="Q105" s="45"/>
      <c r="R105" s="43"/>
      <c r="S105" s="107"/>
      <c r="T105" s="36"/>
      <c r="U105" s="36"/>
      <c r="V105" s="36"/>
      <c r="W105" s="36"/>
      <c r="AH105" s="13"/>
      <c r="AI105" s="46"/>
      <c r="AJ105" s="13"/>
      <c r="AK105" s="38"/>
      <c r="AL105" s="43"/>
      <c r="AM105" s="50"/>
      <c r="AN105" s="13"/>
      <c r="AO105" s="20"/>
      <c r="AQ105" s="119"/>
    </row>
    <row r="106" spans="3:43" s="7" customFormat="1" ht="16.5" customHeight="1">
      <c r="C106" s="56"/>
      <c r="D106" s="56"/>
      <c r="E106" s="56"/>
      <c r="F106" s="56"/>
      <c r="G106" s="56"/>
      <c r="H106" s="56"/>
      <c r="I106" s="56"/>
      <c r="J106" s="56"/>
      <c r="K106" s="56"/>
      <c r="L106" s="43"/>
      <c r="M106" s="13"/>
      <c r="N106" s="45"/>
      <c r="O106" s="43"/>
      <c r="P106" s="46"/>
      <c r="Q106" s="45"/>
      <c r="R106" s="43"/>
      <c r="S106" s="108"/>
      <c r="T106" s="104"/>
      <c r="U106" s="104"/>
      <c r="V106" s="104"/>
      <c r="W106" s="104"/>
      <c r="AC106" s="43"/>
      <c r="AD106" s="49"/>
      <c r="AE106" s="45"/>
      <c r="AF106" s="43"/>
      <c r="AG106" s="37"/>
      <c r="AH106" s="13"/>
      <c r="AI106" s="46"/>
      <c r="AJ106" s="13"/>
      <c r="AK106" s="38"/>
      <c r="AL106" s="43"/>
      <c r="AM106" s="50"/>
      <c r="AN106" s="13"/>
      <c r="AO106" s="20"/>
      <c r="AQ106" s="119"/>
    </row>
    <row r="107" spans="16:43" s="7" customFormat="1" ht="17.25">
      <c r="P107" s="46"/>
      <c r="Q107" s="45"/>
      <c r="R107" s="43"/>
      <c r="AM107" s="50"/>
      <c r="AN107" s="13"/>
      <c r="AO107" s="20"/>
      <c r="AQ107" s="119"/>
    </row>
    <row r="108" spans="3:43" s="7" customFormat="1" ht="17.25">
      <c r="C108" s="58"/>
      <c r="D108" s="43"/>
      <c r="E108" s="39"/>
      <c r="F108" s="13"/>
      <c r="G108" s="40"/>
      <c r="H108" s="43"/>
      <c r="I108" s="44"/>
      <c r="J108" s="13"/>
      <c r="K108" s="40"/>
      <c r="L108" s="43"/>
      <c r="M108" s="13"/>
      <c r="N108" s="45"/>
      <c r="O108" s="43"/>
      <c r="P108" s="46"/>
      <c r="Q108" s="45"/>
      <c r="R108" s="43"/>
      <c r="T108" s="104"/>
      <c r="U108" s="104"/>
      <c r="V108" s="104"/>
      <c r="W108" s="104"/>
      <c r="AN108" s="13"/>
      <c r="AO108" s="20"/>
      <c r="AQ108" s="119"/>
    </row>
    <row r="109" spans="3:43" s="7" customFormat="1" ht="17.25">
      <c r="C109" s="58"/>
      <c r="D109" s="43"/>
      <c r="E109" s="39"/>
      <c r="F109" s="13"/>
      <c r="G109" s="40"/>
      <c r="H109" s="43"/>
      <c r="I109" s="44"/>
      <c r="J109" s="13"/>
      <c r="K109" s="40"/>
      <c r="L109" s="43"/>
      <c r="M109" s="13"/>
      <c r="N109" s="45"/>
      <c r="O109" s="43"/>
      <c r="P109" s="46"/>
      <c r="Q109" s="45"/>
      <c r="R109" s="43"/>
      <c r="T109" s="104"/>
      <c r="U109" s="104"/>
      <c r="V109" s="104"/>
      <c r="W109" s="104"/>
      <c r="AC109" s="43"/>
      <c r="AD109" s="49"/>
      <c r="AE109" s="45"/>
      <c r="AF109" s="43"/>
      <c r="AG109" s="37"/>
      <c r="AH109" s="13"/>
      <c r="AI109" s="46"/>
      <c r="AJ109" s="13"/>
      <c r="AK109" s="38"/>
      <c r="AL109" s="43"/>
      <c r="AM109" s="50"/>
      <c r="AN109" s="13"/>
      <c r="AO109" s="20"/>
      <c r="AQ109" s="119"/>
    </row>
    <row r="110" spans="16:43" s="7" customFormat="1" ht="17.25">
      <c r="P110" s="46"/>
      <c r="Q110" s="45"/>
      <c r="R110" s="43"/>
      <c r="S110" s="52"/>
      <c r="T110" s="43"/>
      <c r="U110" s="43"/>
      <c r="V110" s="43"/>
      <c r="W110" s="43"/>
      <c r="AC110" s="43"/>
      <c r="AD110" s="49"/>
      <c r="AE110" s="45"/>
      <c r="AF110" s="43"/>
      <c r="AG110" s="37"/>
      <c r="AH110" s="13"/>
      <c r="AI110" s="46"/>
      <c r="AJ110" s="13"/>
      <c r="AK110" s="38"/>
      <c r="AL110" s="43"/>
      <c r="AM110" s="50"/>
      <c r="AN110" s="13"/>
      <c r="AO110" s="20"/>
      <c r="AQ110" s="119"/>
    </row>
    <row r="111" spans="3:43" s="7" customFormat="1" ht="17.25">
      <c r="C111" s="58"/>
      <c r="D111" s="43"/>
      <c r="E111" s="39"/>
      <c r="F111" s="13"/>
      <c r="G111" s="40"/>
      <c r="H111" s="43"/>
      <c r="I111" s="44"/>
      <c r="J111" s="13"/>
      <c r="K111" s="40"/>
      <c r="L111" s="43"/>
      <c r="M111" s="13"/>
      <c r="N111" s="45"/>
      <c r="O111" s="43"/>
      <c r="P111" s="46"/>
      <c r="Q111" s="45"/>
      <c r="R111" s="43"/>
      <c r="S111" s="52"/>
      <c r="T111" s="43"/>
      <c r="U111" s="43"/>
      <c r="V111" s="43"/>
      <c r="W111" s="43"/>
      <c r="AC111" s="43"/>
      <c r="AD111" s="49"/>
      <c r="AE111" s="45"/>
      <c r="AF111" s="43"/>
      <c r="AG111" s="37"/>
      <c r="AH111" s="13"/>
      <c r="AI111" s="46"/>
      <c r="AJ111" s="13"/>
      <c r="AK111" s="38"/>
      <c r="AL111" s="43"/>
      <c r="AM111" s="50"/>
      <c r="AN111" s="13"/>
      <c r="AO111" s="20"/>
      <c r="AQ111" s="119"/>
    </row>
    <row r="112" spans="3:43" s="7" customFormat="1" ht="17.25">
      <c r="C112" s="104"/>
      <c r="D112" s="104"/>
      <c r="E112" s="104"/>
      <c r="F112" s="104"/>
      <c r="G112" s="40"/>
      <c r="H112" s="43"/>
      <c r="I112" s="44"/>
      <c r="J112" s="13"/>
      <c r="K112" s="40"/>
      <c r="L112" s="43"/>
      <c r="M112" s="13"/>
      <c r="N112" s="45"/>
      <c r="O112" s="43"/>
      <c r="P112" s="46"/>
      <c r="Q112" s="45"/>
      <c r="R112" s="43"/>
      <c r="S112" s="52"/>
      <c r="T112" s="43"/>
      <c r="U112" s="43"/>
      <c r="V112" s="43"/>
      <c r="W112" s="43"/>
      <c r="AC112" s="43"/>
      <c r="AD112" s="49"/>
      <c r="AE112" s="45"/>
      <c r="AF112" s="43"/>
      <c r="AG112" s="37"/>
      <c r="AH112" s="13"/>
      <c r="AI112" s="46"/>
      <c r="AJ112" s="13"/>
      <c r="AK112" s="38"/>
      <c r="AL112" s="43"/>
      <c r="AM112" s="50"/>
      <c r="AN112" s="13"/>
      <c r="AO112" s="20"/>
      <c r="AQ112" s="119"/>
    </row>
    <row r="113" spans="3:43" s="7" customFormat="1" ht="15" customHeight="1">
      <c r="C113" s="104"/>
      <c r="D113" s="104"/>
      <c r="E113" s="106"/>
      <c r="F113" s="105"/>
      <c r="G113" s="105"/>
      <c r="H113" s="105"/>
      <c r="I113" s="105"/>
      <c r="J113" s="105"/>
      <c r="K113" s="105"/>
      <c r="L113" s="43"/>
      <c r="M113" s="13"/>
      <c r="N113" s="45"/>
      <c r="O113" s="43"/>
      <c r="P113" s="46"/>
      <c r="Q113" s="45"/>
      <c r="R113" s="43"/>
      <c r="S113" s="47"/>
      <c r="T113" s="43"/>
      <c r="U113" s="43"/>
      <c r="V113" s="43"/>
      <c r="W113" s="43"/>
      <c r="AC113" s="43"/>
      <c r="AD113" s="49"/>
      <c r="AE113" s="45"/>
      <c r="AF113" s="43"/>
      <c r="AG113" s="37"/>
      <c r="AH113" s="13"/>
      <c r="AI113" s="46"/>
      <c r="AJ113" s="13"/>
      <c r="AK113" s="38"/>
      <c r="AL113" s="43"/>
      <c r="AM113" s="50"/>
      <c r="AN113" s="13"/>
      <c r="AO113" s="20"/>
      <c r="AQ113" s="119"/>
    </row>
    <row r="114" spans="1:43" s="36" customFormat="1" ht="17.25">
      <c r="A114" s="53"/>
      <c r="B114" s="55"/>
      <c r="C114" s="60"/>
      <c r="D114" s="43"/>
      <c r="E114" s="39"/>
      <c r="F114" s="13"/>
      <c r="G114" s="40"/>
      <c r="H114" s="43"/>
      <c r="I114" s="44"/>
      <c r="J114" s="13"/>
      <c r="K114" s="40"/>
      <c r="L114" s="43"/>
      <c r="M114" s="13"/>
      <c r="N114" s="45"/>
      <c r="O114" s="43"/>
      <c r="P114" s="46"/>
      <c r="Q114" s="45"/>
      <c r="R114" s="43"/>
      <c r="S114" s="51"/>
      <c r="T114" s="43"/>
      <c r="U114" s="43"/>
      <c r="V114" s="43"/>
      <c r="W114" s="43"/>
      <c r="X114" s="13"/>
      <c r="Y114" s="46"/>
      <c r="Z114" s="48"/>
      <c r="AA114" s="46"/>
      <c r="AB114" s="45"/>
      <c r="AC114" s="43"/>
      <c r="AD114" s="49"/>
      <c r="AE114" s="45"/>
      <c r="AF114" s="43"/>
      <c r="AG114" s="37"/>
      <c r="AH114" s="13"/>
      <c r="AI114" s="46"/>
      <c r="AJ114" s="13"/>
      <c r="AK114" s="38"/>
      <c r="AL114" s="43"/>
      <c r="AM114" s="50"/>
      <c r="AN114" s="13"/>
      <c r="AO114" s="20"/>
      <c r="AQ114" s="121"/>
    </row>
    <row r="115" spans="1:43" s="7" customFormat="1" ht="18" customHeight="1" hidden="1">
      <c r="A115" s="67"/>
      <c r="B115" s="91"/>
      <c r="C115" s="68"/>
      <c r="D115" s="11"/>
      <c r="E115" s="41">
        <f aca="true" t="shared" si="57" ref="E115:E120">D115-C115</f>
        <v>0</v>
      </c>
      <c r="F115" s="23"/>
      <c r="G115" s="11"/>
      <c r="H115" s="11"/>
      <c r="I115" s="42">
        <f aca="true" t="shared" si="58" ref="I115:I120">G115-H115</f>
        <v>0</v>
      </c>
      <c r="J115" s="23"/>
      <c r="K115" s="11"/>
      <c r="L115" s="11"/>
      <c r="M115" s="30">
        <f aca="true" t="shared" si="59" ref="M115:M120">K115-L115</f>
        <v>0</v>
      </c>
      <c r="N115" s="11"/>
      <c r="O115" s="26"/>
      <c r="P115" s="13"/>
      <c r="Q115" s="12"/>
      <c r="R115" s="15"/>
      <c r="S115" s="11"/>
      <c r="T115" s="11"/>
      <c r="U115" s="11"/>
      <c r="V115" s="11"/>
      <c r="W115" s="11"/>
      <c r="X115" s="25"/>
      <c r="Y115" s="17"/>
      <c r="Z115" s="25"/>
      <c r="AA115" s="17"/>
      <c r="AB115" s="12">
        <f>57*1.5</f>
        <v>85.5</v>
      </c>
      <c r="AC115" s="18">
        <v>33.96</v>
      </c>
      <c r="AD115" s="22">
        <f>AC115/AB115</f>
        <v>0.3971929824561404</v>
      </c>
      <c r="AE115" s="12"/>
      <c r="AF115" s="19">
        <v>25</v>
      </c>
      <c r="AG115" s="25">
        <v>0.01</v>
      </c>
      <c r="AH115" s="13"/>
      <c r="AI115" s="20"/>
      <c r="AJ115" s="12"/>
      <c r="AK115" s="24">
        <f>AVERAGE(AK7:AK114)</f>
        <v>3.588888888888889</v>
      </c>
      <c r="AL115" s="13"/>
      <c r="AM115" s="20"/>
      <c r="AO115" s="35"/>
      <c r="AQ115" s="119"/>
    </row>
    <row r="116" spans="1:43" s="7" customFormat="1" ht="18" customHeight="1" hidden="1">
      <c r="A116" s="57"/>
      <c r="B116" s="92"/>
      <c r="C116" s="59"/>
      <c r="D116" s="12"/>
      <c r="E116" s="32">
        <f t="shared" si="57"/>
        <v>0</v>
      </c>
      <c r="F116" s="13"/>
      <c r="G116" s="11"/>
      <c r="H116" s="12"/>
      <c r="I116" s="33">
        <f t="shared" si="58"/>
        <v>0</v>
      </c>
      <c r="J116" s="13"/>
      <c r="K116" s="11"/>
      <c r="L116" s="12"/>
      <c r="M116" s="3">
        <f t="shared" si="59"/>
        <v>0</v>
      </c>
      <c r="N116" s="12"/>
      <c r="O116" s="14"/>
      <c r="P116" s="13"/>
      <c r="Q116" s="12"/>
      <c r="R116" s="15"/>
      <c r="S116" s="16"/>
      <c r="T116" s="12"/>
      <c r="U116" s="12"/>
      <c r="V116" s="12"/>
      <c r="W116" s="12"/>
      <c r="X116" s="14"/>
      <c r="Y116" s="17"/>
      <c r="Z116" s="14"/>
      <c r="AA116" s="17"/>
      <c r="AB116" s="12"/>
      <c r="AC116" s="18"/>
      <c r="AD116" s="13"/>
      <c r="AE116" s="12"/>
      <c r="AF116" s="19">
        <v>57</v>
      </c>
      <c r="AG116" s="14"/>
      <c r="AH116" s="13"/>
      <c r="AI116" s="20">
        <f>(2+1+16+44+1)/5</f>
        <v>12.8</v>
      </c>
      <c r="AJ116" s="12"/>
      <c r="AK116" s="21"/>
      <c r="AL116" s="13">
        <v>28</v>
      </c>
      <c r="AM116" s="27">
        <f>(67+13+28)/3</f>
        <v>36</v>
      </c>
      <c r="AO116" s="35"/>
      <c r="AQ116" s="119"/>
    </row>
    <row r="117" spans="1:41" ht="18" hidden="1">
      <c r="A117" s="57"/>
      <c r="B117" s="92"/>
      <c r="C117" s="59"/>
      <c r="D117" s="7"/>
      <c r="E117" s="32">
        <f t="shared" si="57"/>
        <v>0</v>
      </c>
      <c r="F117" s="7"/>
      <c r="G117" s="7"/>
      <c r="H117" s="7"/>
      <c r="I117" s="33">
        <f t="shared" si="58"/>
        <v>0</v>
      </c>
      <c r="J117" s="7"/>
      <c r="K117" s="7"/>
      <c r="L117" s="7"/>
      <c r="M117" s="3">
        <f t="shared" si="59"/>
        <v>0</v>
      </c>
      <c r="N117" s="7"/>
      <c r="O117" s="7"/>
      <c r="P117" s="7"/>
      <c r="Q117" s="93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>
        <f>9/57</f>
        <v>0.15789473684210525</v>
      </c>
      <c r="AD117" s="7"/>
      <c r="AE117" s="7"/>
      <c r="AF117" s="94">
        <f>AF115/AF116</f>
        <v>0.43859649122807015</v>
      </c>
      <c r="AG117" s="7"/>
      <c r="AH117" s="7"/>
      <c r="AI117" s="7"/>
      <c r="AJ117" s="7"/>
      <c r="AK117" s="7"/>
      <c r="AL117" s="7"/>
      <c r="AM117" s="7"/>
      <c r="AN117" s="7"/>
      <c r="AO117" s="35"/>
    </row>
    <row r="118" spans="1:41" ht="18" hidden="1" thickBot="1">
      <c r="A118" s="57"/>
      <c r="B118" s="92"/>
      <c r="C118" s="59"/>
      <c r="D118" s="8"/>
      <c r="E118" s="32">
        <f t="shared" si="57"/>
        <v>0</v>
      </c>
      <c r="F118" s="8"/>
      <c r="G118" s="8"/>
      <c r="H118" s="28"/>
      <c r="I118" s="33">
        <f t="shared" si="58"/>
        <v>0</v>
      </c>
      <c r="J118" s="95"/>
      <c r="K118" s="7"/>
      <c r="L118" s="7"/>
      <c r="M118" s="3">
        <f t="shared" si="59"/>
        <v>0</v>
      </c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35"/>
    </row>
    <row r="119" spans="1:41" ht="18" hidden="1" thickBot="1">
      <c r="A119" s="57"/>
      <c r="B119" s="92"/>
      <c r="C119" s="59"/>
      <c r="D119" s="10"/>
      <c r="E119" s="32">
        <f t="shared" si="57"/>
        <v>0</v>
      </c>
      <c r="F119" s="10"/>
      <c r="G119" s="9"/>
      <c r="H119" s="29"/>
      <c r="I119" s="33">
        <f t="shared" si="58"/>
        <v>0</v>
      </c>
      <c r="J119" s="7"/>
      <c r="K119" s="7"/>
      <c r="L119" s="96"/>
      <c r="M119" s="3">
        <f t="shared" si="59"/>
        <v>0</v>
      </c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 t="s">
        <v>35</v>
      </c>
      <c r="AC119" s="7" t="s">
        <v>26</v>
      </c>
      <c r="AD119" s="7" t="s">
        <v>36</v>
      </c>
      <c r="AE119" s="7" t="s">
        <v>37</v>
      </c>
      <c r="AF119" s="7"/>
      <c r="AG119" s="7"/>
      <c r="AH119" s="7"/>
      <c r="AI119" s="7"/>
      <c r="AJ119" s="7"/>
      <c r="AK119" s="7"/>
      <c r="AL119" s="7"/>
      <c r="AM119" s="7"/>
      <c r="AN119" s="7"/>
      <c r="AO119" s="35"/>
    </row>
    <row r="120" spans="1:41" ht="17.25" hidden="1">
      <c r="A120" s="57"/>
      <c r="B120" s="92"/>
      <c r="C120" s="59"/>
      <c r="D120" s="7"/>
      <c r="E120" s="32">
        <f t="shared" si="57"/>
        <v>0</v>
      </c>
      <c r="F120" s="7"/>
      <c r="G120" s="7"/>
      <c r="H120" s="7"/>
      <c r="I120" s="33">
        <f t="shared" si="58"/>
        <v>0</v>
      </c>
      <c r="J120" s="7"/>
      <c r="K120" s="7"/>
      <c r="L120" s="7"/>
      <c r="M120" s="3">
        <f t="shared" si="59"/>
        <v>0</v>
      </c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95"/>
      <c r="AB120" s="95">
        <v>0.44</v>
      </c>
      <c r="AC120" s="95">
        <v>0.16</v>
      </c>
      <c r="AD120" s="95">
        <v>0.01</v>
      </c>
      <c r="AE120" s="95">
        <v>0.02</v>
      </c>
      <c r="AF120" s="7"/>
      <c r="AG120" s="7"/>
      <c r="AH120" s="7"/>
      <c r="AI120" s="7"/>
      <c r="AJ120" s="7"/>
      <c r="AK120" s="7"/>
      <c r="AL120" s="7"/>
      <c r="AM120" s="7"/>
      <c r="AN120" s="7"/>
      <c r="AO120" s="35"/>
    </row>
    <row r="121" spans="1:41" ht="17.25" hidden="1">
      <c r="A121" s="57"/>
      <c r="B121" s="92"/>
      <c r="C121" s="59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35"/>
    </row>
    <row r="122" spans="1:41" ht="17.25" hidden="1">
      <c r="A122" s="57"/>
      <c r="B122" s="92"/>
      <c r="C122" s="59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35"/>
    </row>
    <row r="123" spans="1:41" ht="17.25" hidden="1">
      <c r="A123" s="57"/>
      <c r="B123" s="92"/>
      <c r="C123" s="59"/>
      <c r="D123" s="7"/>
      <c r="E123" s="7"/>
      <c r="F123" s="7"/>
      <c r="G123" s="7"/>
      <c r="H123" s="7"/>
      <c r="I123" s="7"/>
      <c r="J123" s="95"/>
      <c r="K123" s="95"/>
      <c r="L123" s="95"/>
      <c r="M123" s="95"/>
      <c r="N123" s="95"/>
      <c r="O123" s="95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35"/>
    </row>
    <row r="124" spans="1:41" ht="17.25" hidden="1">
      <c r="A124" s="57"/>
      <c r="B124" s="92"/>
      <c r="C124" s="59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35"/>
    </row>
    <row r="125" spans="1:41" ht="17.25" hidden="1">
      <c r="A125" s="57"/>
      <c r="B125" s="92"/>
      <c r="C125" s="59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35"/>
    </row>
    <row r="126" spans="1:41" ht="17.25" hidden="1">
      <c r="A126" s="57"/>
      <c r="B126" s="92"/>
      <c r="C126" s="59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35"/>
    </row>
    <row r="127" spans="1:41" ht="17.25" hidden="1">
      <c r="A127" s="57"/>
      <c r="B127" s="92"/>
      <c r="C127" s="59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35"/>
    </row>
    <row r="128" spans="1:41" ht="17.25" hidden="1">
      <c r="A128" s="57"/>
      <c r="B128" s="92"/>
      <c r="C128" s="59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35"/>
    </row>
    <row r="129" spans="1:41" ht="17.25" hidden="1">
      <c r="A129" s="57"/>
      <c r="B129" s="92"/>
      <c r="C129" s="59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35"/>
    </row>
    <row r="130" spans="1:41" ht="17.25" hidden="1">
      <c r="A130" s="57"/>
      <c r="B130" s="92"/>
      <c r="C130" s="59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35"/>
    </row>
    <row r="131" spans="1:41" ht="17.25" hidden="1">
      <c r="A131" s="57"/>
      <c r="B131" s="92"/>
      <c r="C131" s="59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35"/>
    </row>
    <row r="132" spans="1:41" ht="17.25" hidden="1">
      <c r="A132" s="57"/>
      <c r="B132" s="92"/>
      <c r="C132" s="59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35"/>
    </row>
    <row r="133" spans="1:41" ht="17.25" hidden="1">
      <c r="A133" s="57"/>
      <c r="B133" s="92"/>
      <c r="C133" s="59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35"/>
    </row>
    <row r="134" spans="1:41" ht="17.25" hidden="1">
      <c r="A134" s="57"/>
      <c r="B134" s="92"/>
      <c r="C134" s="59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35"/>
    </row>
    <row r="135" spans="1:41" ht="17.25" hidden="1">
      <c r="A135" s="57"/>
      <c r="B135" s="92"/>
      <c r="C135" s="59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35"/>
    </row>
    <row r="136" spans="1:41" ht="17.25" hidden="1">
      <c r="A136" s="57"/>
      <c r="B136" s="92"/>
      <c r="C136" s="59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35"/>
    </row>
    <row r="137" spans="1:41" ht="17.25" hidden="1">
      <c r="A137" s="65"/>
      <c r="B137" s="97"/>
      <c r="C137" s="66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35"/>
    </row>
    <row r="138" spans="1:41" ht="17.25">
      <c r="A138" s="53"/>
      <c r="B138" s="55"/>
      <c r="C138" s="60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35"/>
    </row>
    <row r="139" spans="1:41" ht="17.25">
      <c r="A139" s="53"/>
      <c r="B139" s="55"/>
      <c r="C139" s="60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35"/>
    </row>
    <row r="140" spans="1:41" ht="17.25">
      <c r="A140" s="53"/>
      <c r="B140" s="55"/>
      <c r="C140" s="60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35"/>
    </row>
    <row r="141" spans="1:41" ht="17.25">
      <c r="A141" s="53"/>
      <c r="B141" s="55"/>
      <c r="C141" s="60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35"/>
    </row>
    <row r="142" spans="1:41" ht="17.25">
      <c r="A142" s="53"/>
      <c r="B142" s="55"/>
      <c r="C142" s="60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35"/>
    </row>
    <row r="143" spans="1:41" ht="17.25">
      <c r="A143" s="53"/>
      <c r="B143" s="55"/>
      <c r="C143" s="60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35"/>
    </row>
    <row r="144" spans="1:41" ht="17.25">
      <c r="A144" s="53"/>
      <c r="B144" s="55"/>
      <c r="C144" s="60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35"/>
    </row>
    <row r="145" spans="1:41" ht="17.25">
      <c r="A145" s="53"/>
      <c r="B145" s="55"/>
      <c r="C145" s="60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35"/>
    </row>
    <row r="146" spans="1:3" ht="17.25">
      <c r="A146" s="53"/>
      <c r="B146" s="54"/>
      <c r="C146" s="60"/>
    </row>
    <row r="147" spans="1:3" ht="17.25">
      <c r="A147" s="53"/>
      <c r="B147" s="54"/>
      <c r="C147" s="60"/>
    </row>
    <row r="148" spans="1:3" ht="17.25">
      <c r="A148" s="53"/>
      <c r="B148" s="54"/>
      <c r="C148" s="60"/>
    </row>
    <row r="149" spans="1:3" ht="17.25">
      <c r="A149" s="53"/>
      <c r="B149" s="54"/>
      <c r="C149" s="60"/>
    </row>
    <row r="150" spans="1:3" ht="17.25">
      <c r="A150" s="53"/>
      <c r="B150" s="54"/>
      <c r="C150" s="60"/>
    </row>
    <row r="151" spans="1:3" ht="17.25">
      <c r="A151" s="61"/>
      <c r="B151" s="62"/>
      <c r="C151" s="63"/>
    </row>
  </sheetData>
  <sheetProtection/>
  <autoFilter ref="A6:AZ96">
    <sortState ref="A7:AZ151">
      <sortCondition descending="1" sortBy="value" ref="AP7:AP151"/>
    </sortState>
  </autoFilter>
  <mergeCells count="14">
    <mergeCell ref="Y98:AB98"/>
    <mergeCell ref="Y99:AB99"/>
    <mergeCell ref="AO2:AO3"/>
    <mergeCell ref="A2:X3"/>
    <mergeCell ref="C4:Q4"/>
    <mergeCell ref="R4:S4"/>
    <mergeCell ref="A4:A5"/>
    <mergeCell ref="A1:AM1"/>
    <mergeCell ref="Y2:AK3"/>
    <mergeCell ref="Y4:AB4"/>
    <mergeCell ref="AC4:AH4"/>
    <mergeCell ref="AI4:AJ4"/>
    <mergeCell ref="AL4:AN4"/>
    <mergeCell ref="AL2:AN3"/>
  </mergeCells>
  <printOptions/>
  <pageMargins left="0.2362204724409449" right="0.2362204724409449" top="0.7480314960629921" bottom="0.7480314960629921" header="0.31496062992125984" footer="0.31496062992125984"/>
  <pageSetup fitToHeight="0" fitToWidth="2" horizontalDpi="300" verticalDpi="3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="70" zoomScaleNormal="70" zoomScalePageLayoutView="0" workbookViewId="0" topLeftCell="A4">
      <selection activeCell="A6" sqref="A6"/>
    </sheetView>
  </sheetViews>
  <sheetFormatPr defaultColWidth="9.140625" defaultRowHeight="15"/>
  <cols>
    <col min="1" max="1" width="27.140625" style="0" customWidth="1"/>
    <col min="2" max="2" width="12.8515625" style="0" customWidth="1"/>
    <col min="3" max="4" width="14.8515625" style="0" customWidth="1"/>
    <col min="5" max="5" width="23.8515625" style="0" customWidth="1"/>
    <col min="6" max="6" width="21.28125" style="0" customWidth="1"/>
  </cols>
  <sheetData>
    <row r="1" ht="14.25">
      <c r="A1" t="s">
        <v>44</v>
      </c>
    </row>
    <row r="2" spans="1:4" ht="14.25">
      <c r="A2" t="s">
        <v>41</v>
      </c>
      <c r="B2" s="124" t="s">
        <v>171</v>
      </c>
      <c r="C2" s="124" t="s">
        <v>172</v>
      </c>
      <c r="D2" s="124"/>
    </row>
    <row r="3" spans="1:3" ht="14.25">
      <c r="A3" s="184">
        <v>1</v>
      </c>
      <c r="B3">
        <v>1</v>
      </c>
      <c r="C3">
        <v>1</v>
      </c>
    </row>
    <row r="4" spans="1:3" ht="14.25">
      <c r="A4" t="s">
        <v>173</v>
      </c>
      <c r="B4">
        <v>3</v>
      </c>
      <c r="C4">
        <v>5</v>
      </c>
    </row>
    <row r="5" spans="1:3" ht="14.25">
      <c r="A5" t="s">
        <v>175</v>
      </c>
      <c r="B5">
        <v>8</v>
      </c>
      <c r="C5">
        <v>6</v>
      </c>
    </row>
    <row r="6" spans="1:3" ht="14.25">
      <c r="A6" t="s">
        <v>42</v>
      </c>
      <c r="B6">
        <v>3</v>
      </c>
      <c r="C6">
        <v>4</v>
      </c>
    </row>
    <row r="7" spans="1:3" ht="14.25">
      <c r="A7" t="s">
        <v>43</v>
      </c>
      <c r="B7">
        <v>1</v>
      </c>
      <c r="C7">
        <v>0</v>
      </c>
    </row>
    <row r="8" spans="2:3" ht="14.25">
      <c r="B8">
        <f>SUM(B3:B7)</f>
        <v>16</v>
      </c>
      <c r="C8">
        <f>SUM(C3:C7)</f>
        <v>16</v>
      </c>
    </row>
    <row r="19" spans="2:6" ht="14.25">
      <c r="B19" s="124" t="s">
        <v>171</v>
      </c>
      <c r="C19" s="124" t="s">
        <v>172</v>
      </c>
      <c r="D19" s="124"/>
      <c r="E19" s="134"/>
      <c r="F19" s="117"/>
    </row>
    <row r="20" spans="1:6" ht="14.25" customHeight="1">
      <c r="A20" s="138" t="s">
        <v>86</v>
      </c>
      <c r="B20" s="115">
        <v>1</v>
      </c>
      <c r="C20" s="192">
        <v>1</v>
      </c>
      <c r="D20" s="140"/>
      <c r="E20" s="177" t="s">
        <v>61</v>
      </c>
      <c r="F20" s="117">
        <v>1</v>
      </c>
    </row>
    <row r="21" spans="1:6" ht="14.25" customHeight="1">
      <c r="A21" s="139" t="s">
        <v>55</v>
      </c>
      <c r="B21" s="115">
        <v>0.94</v>
      </c>
      <c r="C21" s="192">
        <v>0.88</v>
      </c>
      <c r="D21" s="140"/>
      <c r="E21" s="177" t="s">
        <v>55</v>
      </c>
      <c r="F21" s="117">
        <v>0.8823529411764706</v>
      </c>
    </row>
    <row r="22" spans="1:6" ht="15" customHeight="1">
      <c r="A22" s="139" t="s">
        <v>87</v>
      </c>
      <c r="B22" s="115">
        <v>0.76</v>
      </c>
      <c r="C22" s="193">
        <v>0.88</v>
      </c>
      <c r="D22" s="140"/>
      <c r="E22" s="177" t="s">
        <v>87</v>
      </c>
      <c r="F22" s="117">
        <v>0.8823529411764706</v>
      </c>
    </row>
    <row r="23" spans="1:6" ht="14.25" customHeight="1">
      <c r="A23" s="139" t="s">
        <v>60</v>
      </c>
      <c r="B23" s="115">
        <v>0.82</v>
      </c>
      <c r="C23" s="192">
        <v>0.82</v>
      </c>
      <c r="D23" s="140"/>
      <c r="E23" s="177" t="s">
        <v>54</v>
      </c>
      <c r="F23" s="117">
        <v>0.823529411764706</v>
      </c>
    </row>
    <row r="24" spans="1:6" ht="14.25" customHeight="1">
      <c r="A24" s="139" t="s">
        <v>54</v>
      </c>
      <c r="B24" s="115">
        <v>0.82</v>
      </c>
      <c r="C24" s="192">
        <v>0.82</v>
      </c>
      <c r="D24" s="61"/>
      <c r="E24" s="177" t="s">
        <v>59</v>
      </c>
      <c r="F24" s="117">
        <v>0.823529411764706</v>
      </c>
    </row>
    <row r="25" spans="1:6" ht="14.25" customHeight="1">
      <c r="A25" s="139" t="s">
        <v>59</v>
      </c>
      <c r="B25" s="115">
        <v>0.71</v>
      </c>
      <c r="C25" s="193">
        <v>0.82</v>
      </c>
      <c r="D25" s="61"/>
      <c r="E25" s="177" t="s">
        <v>60</v>
      </c>
      <c r="F25" s="117">
        <v>0.823529411764706</v>
      </c>
    </row>
    <row r="26" spans="1:6" ht="14.25" customHeight="1">
      <c r="A26" s="139" t="s">
        <v>83</v>
      </c>
      <c r="B26" s="115">
        <v>0.76</v>
      </c>
      <c r="C26" s="193">
        <v>0.76</v>
      </c>
      <c r="D26" s="61"/>
      <c r="E26" s="177" t="s">
        <v>83</v>
      </c>
      <c r="F26" s="117">
        <v>0.7647058823529411</v>
      </c>
    </row>
    <row r="27" spans="1:6" ht="14.25" customHeight="1">
      <c r="A27" s="186" t="s">
        <v>162</v>
      </c>
      <c r="B27" s="130">
        <v>0.76</v>
      </c>
      <c r="C27" s="193">
        <v>0.76</v>
      </c>
      <c r="D27" s="61"/>
      <c r="E27" s="177" t="s">
        <v>162</v>
      </c>
      <c r="F27" s="117">
        <v>0.7647058823529411</v>
      </c>
    </row>
    <row r="28" spans="1:6" ht="15" customHeight="1">
      <c r="A28" s="139" t="s">
        <v>57</v>
      </c>
      <c r="B28" s="115">
        <v>0.65</v>
      </c>
      <c r="C28" s="193">
        <v>0.76</v>
      </c>
      <c r="D28" s="61"/>
      <c r="E28" s="177" t="s">
        <v>57</v>
      </c>
      <c r="F28" s="117">
        <v>0.7647058823529411</v>
      </c>
    </row>
    <row r="29" spans="1:6" ht="14.25" customHeight="1">
      <c r="A29" s="139" t="s">
        <v>46</v>
      </c>
      <c r="B29" s="115">
        <v>0.76</v>
      </c>
      <c r="C29" s="193">
        <v>0.71</v>
      </c>
      <c r="D29" s="61"/>
      <c r="E29" s="177" t="s">
        <v>46</v>
      </c>
      <c r="F29" s="117">
        <v>0.7058823529411765</v>
      </c>
    </row>
    <row r="30" spans="1:6" ht="14.25" customHeight="1">
      <c r="A30" s="139" t="s">
        <v>58</v>
      </c>
      <c r="B30" s="115">
        <v>0.76</v>
      </c>
      <c r="C30" s="193">
        <v>0.71</v>
      </c>
      <c r="D30" s="61"/>
      <c r="E30" s="177" t="s">
        <v>58</v>
      </c>
      <c r="F30" s="117">
        <v>0.7058823529411765</v>
      </c>
    </row>
    <row r="31" spans="1:6" ht="15" customHeight="1">
      <c r="A31" s="139" t="s">
        <v>62</v>
      </c>
      <c r="B31" s="115">
        <v>0.65</v>
      </c>
      <c r="C31" s="193">
        <v>0.71</v>
      </c>
      <c r="D31" s="61"/>
      <c r="E31" s="177" t="s">
        <v>62</v>
      </c>
      <c r="F31" s="117">
        <v>0.7058823529411765</v>
      </c>
    </row>
    <row r="32" spans="1:6" ht="14.25" customHeight="1">
      <c r="A32" s="186" t="s">
        <v>159</v>
      </c>
      <c r="B32" s="130">
        <v>0.24</v>
      </c>
      <c r="C32" s="193">
        <v>0.59</v>
      </c>
      <c r="D32" s="61"/>
      <c r="E32" s="177" t="s">
        <v>159</v>
      </c>
      <c r="F32" s="117">
        <v>0.5882352941176471</v>
      </c>
    </row>
    <row r="33" spans="1:6" ht="15" customHeight="1">
      <c r="A33" s="139" t="s">
        <v>47</v>
      </c>
      <c r="B33" s="115">
        <v>0.59</v>
      </c>
      <c r="C33" s="193">
        <v>0.53</v>
      </c>
      <c r="D33" s="61"/>
      <c r="E33" s="177" t="s">
        <v>47</v>
      </c>
      <c r="F33" s="117">
        <v>0.5294117647058824</v>
      </c>
    </row>
    <row r="34" spans="1:6" ht="15">
      <c r="A34" s="191" t="s">
        <v>66</v>
      </c>
      <c r="B34" s="115">
        <v>0.47</v>
      </c>
      <c r="C34" s="193">
        <v>0.47</v>
      </c>
      <c r="D34" s="61"/>
      <c r="E34" s="177" t="s">
        <v>66</v>
      </c>
      <c r="F34" s="117">
        <v>0.4705882352941177</v>
      </c>
    </row>
    <row r="35" spans="1:6" ht="15">
      <c r="A35" s="187" t="s">
        <v>56</v>
      </c>
      <c r="B35" s="115">
        <v>0.41</v>
      </c>
      <c r="C35" s="193">
        <v>0.41</v>
      </c>
      <c r="D35" s="61"/>
      <c r="E35" s="177" t="s">
        <v>56</v>
      </c>
      <c r="F35" s="117">
        <v>0.411764705882353</v>
      </c>
    </row>
    <row r="36" spans="1:4" ht="14.25">
      <c r="A36" s="61"/>
      <c r="B36" s="61"/>
      <c r="C36" s="61"/>
      <c r="D36" s="61"/>
    </row>
    <row r="37" spans="1:4" ht="14.25">
      <c r="A37" s="61"/>
      <c r="B37" s="61"/>
      <c r="C37" s="61"/>
      <c r="D37" s="61"/>
    </row>
    <row r="38" spans="1:4" ht="14.25">
      <c r="A38" s="61"/>
      <c r="B38" s="61"/>
      <c r="C38" s="61"/>
      <c r="D38" s="61"/>
    </row>
    <row r="39" spans="1:4" ht="14.25">
      <c r="A39" s="61"/>
      <c r="B39" s="61"/>
      <c r="C39" s="61"/>
      <c r="D39" s="61"/>
    </row>
    <row r="40" spans="1:4" ht="14.25">
      <c r="A40" s="61"/>
      <c r="B40" s="61"/>
      <c r="C40" s="61"/>
      <c r="D40" s="61"/>
    </row>
    <row r="41" spans="1:4" ht="14.25">
      <c r="A41" s="61"/>
      <c r="B41" s="61"/>
      <c r="C41" s="61"/>
      <c r="D41" s="61"/>
    </row>
    <row r="42" spans="1:4" ht="14.25">
      <c r="A42" s="61"/>
      <c r="B42" s="61"/>
      <c r="C42" s="61"/>
      <c r="D42" s="61"/>
    </row>
    <row r="43" spans="1:4" ht="14.25">
      <c r="A43" s="61"/>
      <c r="B43" s="61"/>
      <c r="C43" s="61"/>
      <c r="D43" s="61"/>
    </row>
    <row r="44" spans="1:4" ht="14.25">
      <c r="A44" s="61"/>
      <c r="B44" s="61"/>
      <c r="C44" s="61"/>
      <c r="D44" s="61"/>
    </row>
    <row r="45" spans="1:4" ht="14.25">
      <c r="A45" s="61"/>
      <c r="B45" s="61"/>
      <c r="C45" s="61"/>
      <c r="D45" s="61"/>
    </row>
    <row r="46" spans="1:4" ht="14.25">
      <c r="A46" s="61"/>
      <c r="B46" s="61"/>
      <c r="C46" s="61"/>
      <c r="D46" s="61"/>
    </row>
    <row r="47" spans="1:4" ht="14.25">
      <c r="A47" s="61"/>
      <c r="B47" s="61"/>
      <c r="C47" s="61"/>
      <c r="D47" s="61"/>
    </row>
  </sheetData>
  <sheetProtection/>
  <autoFilter ref="A19:C19">
    <sortState ref="A20:C47">
      <sortCondition descending="1" sortBy="value" ref="C20:C47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85" zoomScaleNormal="85" zoomScalePageLayoutView="0" workbookViewId="0" topLeftCell="A1">
      <selection activeCell="A6" sqref="A6"/>
    </sheetView>
  </sheetViews>
  <sheetFormatPr defaultColWidth="9.140625" defaultRowHeight="15"/>
  <cols>
    <col min="1" max="1" width="25.28125" style="0" customWidth="1"/>
    <col min="5" max="5" width="35.7109375" style="0" customWidth="1"/>
  </cols>
  <sheetData>
    <row r="1" ht="14.25">
      <c r="A1" t="s">
        <v>45</v>
      </c>
    </row>
    <row r="2" spans="1:3" ht="28.5">
      <c r="A2" t="s">
        <v>41</v>
      </c>
      <c r="B2" s="124" t="s">
        <v>171</v>
      </c>
      <c r="C2" s="124" t="s">
        <v>172</v>
      </c>
    </row>
    <row r="3" spans="1:3" ht="14.25">
      <c r="A3" s="184">
        <v>1</v>
      </c>
      <c r="B3">
        <v>0</v>
      </c>
      <c r="C3">
        <v>0</v>
      </c>
    </row>
    <row r="4" spans="1:3" ht="14.25">
      <c r="A4" t="s">
        <v>173</v>
      </c>
      <c r="B4">
        <v>3</v>
      </c>
      <c r="C4">
        <v>5</v>
      </c>
    </row>
    <row r="5" spans="1:3" ht="14.25">
      <c r="A5" t="s">
        <v>175</v>
      </c>
      <c r="B5">
        <v>10</v>
      </c>
      <c r="C5">
        <v>8</v>
      </c>
    </row>
    <row r="6" spans="1:3" ht="14.25">
      <c r="A6" t="s">
        <v>42</v>
      </c>
      <c r="B6">
        <v>14</v>
      </c>
      <c r="C6">
        <v>15</v>
      </c>
    </row>
    <row r="7" spans="1:3" ht="14.25">
      <c r="A7" t="s">
        <v>43</v>
      </c>
      <c r="B7">
        <v>3</v>
      </c>
      <c r="C7">
        <v>2</v>
      </c>
    </row>
    <row r="17" spans="2:3" ht="28.5">
      <c r="B17" s="124" t="s">
        <v>171</v>
      </c>
      <c r="C17" s="124" t="s">
        <v>172</v>
      </c>
    </row>
    <row r="18" spans="1:6" ht="15">
      <c r="A18" s="113" t="s">
        <v>65</v>
      </c>
      <c r="B18" s="115">
        <v>0.88</v>
      </c>
      <c r="C18" s="115">
        <v>0.94</v>
      </c>
      <c r="E18" s="185" t="s">
        <v>157</v>
      </c>
      <c r="F18" s="117">
        <v>0.9411764705882354</v>
      </c>
    </row>
    <row r="19" spans="1:6" ht="15">
      <c r="A19" s="113" t="s">
        <v>74</v>
      </c>
      <c r="B19" s="115">
        <v>0.76</v>
      </c>
      <c r="C19" s="115">
        <v>0.94</v>
      </c>
      <c r="E19" s="185" t="s">
        <v>65</v>
      </c>
      <c r="F19" s="117">
        <v>0.9411764705882354</v>
      </c>
    </row>
    <row r="20" spans="1:6" ht="15">
      <c r="A20" s="208" t="s">
        <v>157</v>
      </c>
      <c r="B20" s="115">
        <v>0.88</v>
      </c>
      <c r="C20" s="115">
        <v>0.94</v>
      </c>
      <c r="E20" s="185" t="s">
        <v>74</v>
      </c>
      <c r="F20" s="117">
        <v>0.9411764705882354</v>
      </c>
    </row>
    <row r="21" spans="1:6" ht="15">
      <c r="A21" s="113" t="s">
        <v>88</v>
      </c>
      <c r="B21" s="115">
        <v>0.88</v>
      </c>
      <c r="C21" s="115">
        <v>0.88</v>
      </c>
      <c r="E21" s="185" t="s">
        <v>78</v>
      </c>
      <c r="F21" s="117">
        <v>0.8823529411764706</v>
      </c>
    </row>
    <row r="22" spans="1:6" ht="15">
      <c r="A22" s="186" t="s">
        <v>160</v>
      </c>
      <c r="B22" s="141">
        <v>0.53</v>
      </c>
      <c r="C22" s="141">
        <v>0.88</v>
      </c>
      <c r="E22" s="185" t="s">
        <v>160</v>
      </c>
      <c r="F22" s="117">
        <v>0.8823529411764706</v>
      </c>
    </row>
    <row r="23" spans="1:6" ht="15">
      <c r="A23" s="113" t="s">
        <v>91</v>
      </c>
      <c r="B23" s="115">
        <v>0.76</v>
      </c>
      <c r="C23" s="115">
        <v>0.76</v>
      </c>
      <c r="E23" s="185" t="s">
        <v>77</v>
      </c>
      <c r="F23" s="117">
        <v>0.7647058823529411</v>
      </c>
    </row>
    <row r="24" spans="1:6" ht="15">
      <c r="A24" s="113" t="s">
        <v>82</v>
      </c>
      <c r="B24" s="115">
        <v>0.65</v>
      </c>
      <c r="C24" s="115">
        <v>0.71</v>
      </c>
      <c r="E24" s="185" t="s">
        <v>82</v>
      </c>
      <c r="F24" s="117">
        <v>0.7058823529411765</v>
      </c>
    </row>
    <row r="25" spans="1:6" ht="15">
      <c r="A25" s="123" t="s">
        <v>51</v>
      </c>
      <c r="B25" s="115">
        <v>0.76</v>
      </c>
      <c r="C25" s="115">
        <v>0.71</v>
      </c>
      <c r="E25" s="185" t="s">
        <v>51</v>
      </c>
      <c r="F25" s="117">
        <v>0.7058823529411765</v>
      </c>
    </row>
    <row r="26" spans="1:6" ht="15">
      <c r="A26" s="113" t="s">
        <v>79</v>
      </c>
      <c r="B26" s="115">
        <v>0.65</v>
      </c>
      <c r="C26" s="115">
        <v>0.65</v>
      </c>
      <c r="E26" s="185" t="s">
        <v>76</v>
      </c>
      <c r="F26" s="117">
        <v>0.6470588235294117</v>
      </c>
    </row>
    <row r="27" spans="1:6" ht="15">
      <c r="A27" s="113" t="s">
        <v>70</v>
      </c>
      <c r="B27" s="115">
        <v>0.59</v>
      </c>
      <c r="C27" s="115">
        <v>0.65</v>
      </c>
      <c r="E27" s="185" t="s">
        <v>70</v>
      </c>
      <c r="F27" s="117">
        <v>0.6470588235294117</v>
      </c>
    </row>
    <row r="28" spans="1:6" ht="15">
      <c r="A28" s="113" t="s">
        <v>49</v>
      </c>
      <c r="B28" s="115">
        <v>0.71</v>
      </c>
      <c r="C28" s="115">
        <v>0.65</v>
      </c>
      <c r="E28" s="185" t="s">
        <v>73</v>
      </c>
      <c r="F28" s="117">
        <v>0.6470588235294117</v>
      </c>
    </row>
    <row r="29" spans="1:6" ht="15">
      <c r="A29" s="113" t="s">
        <v>73</v>
      </c>
      <c r="B29" s="115">
        <v>0.65</v>
      </c>
      <c r="C29" s="115">
        <v>0.65</v>
      </c>
      <c r="E29" s="185" t="s">
        <v>79</v>
      </c>
      <c r="F29" s="117">
        <v>0.6470588235294117</v>
      </c>
    </row>
    <row r="30" spans="1:6" ht="15">
      <c r="A30" s="112" t="s">
        <v>76</v>
      </c>
      <c r="B30" s="115">
        <v>0.65</v>
      </c>
      <c r="C30" s="115">
        <v>0.65</v>
      </c>
      <c r="E30" s="185" t="s">
        <v>49</v>
      </c>
      <c r="F30" s="117">
        <v>0.6470588235294117</v>
      </c>
    </row>
    <row r="31" spans="1:6" ht="15">
      <c r="A31" s="113" t="s">
        <v>84</v>
      </c>
      <c r="B31" s="115">
        <v>0.59</v>
      </c>
      <c r="C31" s="115">
        <v>0.59</v>
      </c>
      <c r="E31" s="185" t="s">
        <v>72</v>
      </c>
      <c r="F31" s="117">
        <v>0.5882352941176471</v>
      </c>
    </row>
    <row r="32" spans="1:6" ht="15">
      <c r="A32" s="113" t="s">
        <v>89</v>
      </c>
      <c r="B32" s="115">
        <v>0.53</v>
      </c>
      <c r="C32" s="115">
        <v>0.59</v>
      </c>
      <c r="E32" s="185" t="s">
        <v>161</v>
      </c>
      <c r="F32" s="117">
        <v>0.5882352941176471</v>
      </c>
    </row>
    <row r="33" spans="1:6" ht="15">
      <c r="A33" s="114" t="s">
        <v>50</v>
      </c>
      <c r="B33" s="115">
        <v>0.71</v>
      </c>
      <c r="C33" s="115">
        <v>0.59</v>
      </c>
      <c r="E33" s="185" t="s">
        <v>84</v>
      </c>
      <c r="F33" s="117">
        <v>0.5882352941176471</v>
      </c>
    </row>
    <row r="34" spans="1:6" ht="15">
      <c r="A34" s="157" t="s">
        <v>134</v>
      </c>
      <c r="B34" s="115">
        <v>0.59</v>
      </c>
      <c r="C34" s="115">
        <v>0.59</v>
      </c>
      <c r="E34" s="185" t="s">
        <v>50</v>
      </c>
      <c r="F34" s="117">
        <v>0.5882352941176471</v>
      </c>
    </row>
    <row r="35" spans="1:6" ht="15">
      <c r="A35" s="186" t="s">
        <v>161</v>
      </c>
      <c r="B35" s="141">
        <v>0.65</v>
      </c>
      <c r="C35" s="141">
        <v>0.59</v>
      </c>
      <c r="E35" s="185" t="s">
        <v>134</v>
      </c>
      <c r="F35" s="117">
        <v>0.5882352941176471</v>
      </c>
    </row>
    <row r="36" spans="1:6" ht="15">
      <c r="A36" s="113" t="s">
        <v>80</v>
      </c>
      <c r="B36" s="115">
        <v>0.53</v>
      </c>
      <c r="C36" s="115">
        <v>0.53</v>
      </c>
      <c r="E36" s="185" t="s">
        <v>64</v>
      </c>
      <c r="F36" s="117">
        <v>0.5294117647058824</v>
      </c>
    </row>
    <row r="37" spans="1:6" ht="15">
      <c r="A37" s="113" t="s">
        <v>64</v>
      </c>
      <c r="B37" s="115">
        <v>0.24</v>
      </c>
      <c r="C37" s="115">
        <v>0.53</v>
      </c>
      <c r="E37" s="185" t="s">
        <v>80</v>
      </c>
      <c r="F37" s="117">
        <v>0.5294117647058824</v>
      </c>
    </row>
    <row r="38" spans="1:6" ht="15">
      <c r="A38" s="112" t="s">
        <v>63</v>
      </c>
      <c r="B38" s="115">
        <v>0.59</v>
      </c>
      <c r="C38" s="115">
        <v>0.47</v>
      </c>
      <c r="E38" s="185" t="s">
        <v>158</v>
      </c>
      <c r="F38" s="117">
        <v>0.4705882352941177</v>
      </c>
    </row>
    <row r="39" spans="1:6" ht="15">
      <c r="A39" s="186" t="s">
        <v>163</v>
      </c>
      <c r="B39" s="141">
        <v>0.53</v>
      </c>
      <c r="C39" s="141">
        <v>0.47</v>
      </c>
      <c r="E39" s="185" t="s">
        <v>63</v>
      </c>
      <c r="F39" s="117">
        <v>0.4705882352941177</v>
      </c>
    </row>
    <row r="40" spans="1:6" ht="15">
      <c r="A40" s="186" t="s">
        <v>69</v>
      </c>
      <c r="B40" s="141">
        <v>0.47</v>
      </c>
      <c r="C40" s="141">
        <v>0.47</v>
      </c>
      <c r="E40" s="185" t="s">
        <v>163</v>
      </c>
      <c r="F40" s="117">
        <v>0.4705882352941177</v>
      </c>
    </row>
    <row r="41" spans="1:6" ht="15">
      <c r="A41" s="186" t="s">
        <v>158</v>
      </c>
      <c r="B41" s="141">
        <v>0.41</v>
      </c>
      <c r="C41" s="141">
        <v>0.47</v>
      </c>
      <c r="E41" s="185" t="s">
        <v>69</v>
      </c>
      <c r="F41" s="117">
        <v>0.4705882352941177</v>
      </c>
    </row>
    <row r="42" spans="1:6" ht="15">
      <c r="A42" s="209" t="s">
        <v>81</v>
      </c>
      <c r="B42" s="115">
        <v>0.41</v>
      </c>
      <c r="C42" s="115">
        <v>0.41</v>
      </c>
      <c r="E42" s="185" t="s">
        <v>68</v>
      </c>
      <c r="F42" s="117">
        <v>0.411764705882353</v>
      </c>
    </row>
    <row r="43" spans="1:6" ht="15">
      <c r="A43" s="210" t="s">
        <v>90</v>
      </c>
      <c r="B43" s="115">
        <v>0.59</v>
      </c>
      <c r="C43" s="115">
        <v>0.41</v>
      </c>
      <c r="E43" s="185" t="s">
        <v>48</v>
      </c>
      <c r="F43" s="117">
        <v>0.411764705882353</v>
      </c>
    </row>
    <row r="44" spans="1:6" ht="15">
      <c r="A44" s="210" t="s">
        <v>48</v>
      </c>
      <c r="B44" s="115">
        <v>0.59</v>
      </c>
      <c r="C44" s="115">
        <v>0.41</v>
      </c>
      <c r="E44" s="185" t="s">
        <v>81</v>
      </c>
      <c r="F44" s="117">
        <v>0.411764705882353</v>
      </c>
    </row>
    <row r="45" spans="1:6" ht="15">
      <c r="A45" s="210" t="s">
        <v>75</v>
      </c>
      <c r="B45" s="115">
        <v>0.47</v>
      </c>
      <c r="C45" s="115">
        <v>0.35</v>
      </c>
      <c r="E45" s="185" t="s">
        <v>75</v>
      </c>
      <c r="F45" s="117">
        <v>0.35294117647058826</v>
      </c>
    </row>
    <row r="46" spans="1:6" ht="15">
      <c r="A46" s="209" t="s">
        <v>71</v>
      </c>
      <c r="B46" s="115">
        <v>0.35</v>
      </c>
      <c r="C46" s="115">
        <v>0.29</v>
      </c>
      <c r="E46" s="185" t="s">
        <v>67</v>
      </c>
      <c r="F46" s="117">
        <v>0.29411764705882354</v>
      </c>
    </row>
    <row r="47" spans="1:6" ht="15">
      <c r="A47" s="209" t="s">
        <v>92</v>
      </c>
      <c r="B47" s="115">
        <v>0.29</v>
      </c>
      <c r="C47" s="115">
        <v>0.29</v>
      </c>
      <c r="E47" s="185" t="s">
        <v>71</v>
      </c>
      <c r="F47" s="117">
        <v>0.29411764705882354</v>
      </c>
    </row>
  </sheetData>
  <sheetProtection/>
  <autoFilter ref="A17:C17">
    <sortState ref="A18:C47">
      <sortCondition descending="1" sortBy="value" ref="C18:C47"/>
    </sortState>
  </autoFilter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zoomScale="70" zoomScaleNormal="70" zoomScalePageLayoutView="0" workbookViewId="0" topLeftCell="A1">
      <selection activeCell="A7" sqref="A7"/>
    </sheetView>
  </sheetViews>
  <sheetFormatPr defaultColWidth="9.140625" defaultRowHeight="15"/>
  <cols>
    <col min="1" max="1" width="25.28125" style="0" customWidth="1"/>
    <col min="2" max="2" width="11.7109375" style="0" customWidth="1"/>
    <col min="3" max="3" width="12.8515625" style="0" customWidth="1"/>
    <col min="4" max="4" width="12.140625" style="0" customWidth="1"/>
    <col min="5" max="5" width="35.7109375" style="0" customWidth="1"/>
  </cols>
  <sheetData>
    <row r="1" ht="14.25">
      <c r="A1" t="s">
        <v>133</v>
      </c>
    </row>
    <row r="2" spans="1:3" ht="14.25">
      <c r="A2" t="s">
        <v>41</v>
      </c>
      <c r="B2" s="189" t="s">
        <v>171</v>
      </c>
      <c r="C2" s="189" t="s">
        <v>172</v>
      </c>
    </row>
    <row r="3" spans="1:3" ht="14.25">
      <c r="A3" s="184">
        <v>1</v>
      </c>
      <c r="B3" s="137">
        <v>2</v>
      </c>
      <c r="C3">
        <v>2</v>
      </c>
    </row>
    <row r="4" spans="1:3" ht="14.25">
      <c r="A4" t="s">
        <v>173</v>
      </c>
      <c r="B4" s="137">
        <v>3</v>
      </c>
      <c r="C4">
        <v>3</v>
      </c>
    </row>
    <row r="5" spans="1:3" ht="14.25">
      <c r="A5" t="s">
        <v>175</v>
      </c>
      <c r="B5" s="137">
        <v>7</v>
      </c>
      <c r="C5">
        <v>7</v>
      </c>
    </row>
    <row r="6" spans="1:3" ht="14.25">
      <c r="A6" t="s">
        <v>42</v>
      </c>
      <c r="B6" s="137">
        <v>6</v>
      </c>
      <c r="C6">
        <v>6</v>
      </c>
    </row>
    <row r="7" spans="1:3" ht="14.25">
      <c r="A7" t="s">
        <v>43</v>
      </c>
      <c r="B7" s="137">
        <v>0</v>
      </c>
      <c r="C7">
        <v>0</v>
      </c>
    </row>
    <row r="8" spans="2:3" ht="14.25">
      <c r="B8" s="137">
        <f>SUM(B3:B7)</f>
        <v>18</v>
      </c>
      <c r="C8" s="137">
        <f>SUM(C3:C7)</f>
        <v>18</v>
      </c>
    </row>
    <row r="17" spans="2:3" ht="14.25">
      <c r="B17" s="124" t="s">
        <v>171</v>
      </c>
      <c r="C17" s="124" t="s">
        <v>172</v>
      </c>
    </row>
    <row r="18" spans="1:6" ht="15">
      <c r="A18" s="113" t="s">
        <v>108</v>
      </c>
      <c r="B18" s="115">
        <v>1</v>
      </c>
      <c r="C18" s="115">
        <v>1</v>
      </c>
      <c r="E18" s="185" t="s">
        <v>104</v>
      </c>
      <c r="F18" s="117">
        <v>1</v>
      </c>
    </row>
    <row r="19" spans="1:6" ht="15">
      <c r="A19" s="113" t="s">
        <v>104</v>
      </c>
      <c r="B19" s="115">
        <v>1</v>
      </c>
      <c r="C19" s="115">
        <v>1</v>
      </c>
      <c r="E19" s="185" t="s">
        <v>108</v>
      </c>
      <c r="F19" s="117">
        <v>1</v>
      </c>
    </row>
    <row r="20" spans="1:6" ht="15">
      <c r="A20" s="113" t="s">
        <v>136</v>
      </c>
      <c r="B20" s="115">
        <v>0.88</v>
      </c>
      <c r="C20" s="115">
        <v>0.88</v>
      </c>
      <c r="E20" s="185" t="s">
        <v>102</v>
      </c>
      <c r="F20" s="117">
        <v>0.8823529411764706</v>
      </c>
    </row>
    <row r="21" spans="1:6" ht="15">
      <c r="A21" s="112" t="s">
        <v>135</v>
      </c>
      <c r="B21" s="115">
        <v>0.82</v>
      </c>
      <c r="C21" s="115">
        <v>0.88</v>
      </c>
      <c r="E21" s="185" t="s">
        <v>103</v>
      </c>
      <c r="F21" s="117">
        <v>0.8823529411764706</v>
      </c>
    </row>
    <row r="22" spans="1:6" ht="15">
      <c r="A22" s="113" t="s">
        <v>98</v>
      </c>
      <c r="B22" s="115">
        <v>0.71</v>
      </c>
      <c r="C22" s="115">
        <v>0.82</v>
      </c>
      <c r="E22" s="185" t="s">
        <v>98</v>
      </c>
      <c r="F22" s="117">
        <v>0.823529411764706</v>
      </c>
    </row>
    <row r="23" spans="1:6" ht="15">
      <c r="A23" s="113" t="s">
        <v>97</v>
      </c>
      <c r="B23" s="115">
        <v>0.82</v>
      </c>
      <c r="C23" s="115">
        <v>0.71</v>
      </c>
      <c r="E23" s="185" t="s">
        <v>109</v>
      </c>
      <c r="F23" s="117">
        <v>0.7058823529411765</v>
      </c>
    </row>
    <row r="24" spans="1:6" ht="15">
      <c r="A24" s="113" t="s">
        <v>138</v>
      </c>
      <c r="B24" s="115">
        <v>0.71</v>
      </c>
      <c r="C24" s="115">
        <v>0.71</v>
      </c>
      <c r="E24" s="185" t="s">
        <v>106</v>
      </c>
      <c r="F24" s="117">
        <v>0.7058823529411765</v>
      </c>
    </row>
    <row r="25" spans="1:6" ht="15">
      <c r="A25" s="113" t="s">
        <v>107</v>
      </c>
      <c r="B25" s="115">
        <v>0.71</v>
      </c>
      <c r="C25" s="115">
        <v>0.71</v>
      </c>
      <c r="E25" s="185" t="s">
        <v>97</v>
      </c>
      <c r="F25" s="117">
        <v>0.7058823529411765</v>
      </c>
    </row>
    <row r="26" spans="1:6" ht="15">
      <c r="A26" s="113" t="s">
        <v>139</v>
      </c>
      <c r="B26" s="115">
        <v>0.71</v>
      </c>
      <c r="C26" s="115">
        <v>0.71</v>
      </c>
      <c r="E26" s="185" t="s">
        <v>107</v>
      </c>
      <c r="F26" s="117">
        <v>0.7058823529411765</v>
      </c>
    </row>
    <row r="27" spans="1:6" ht="15">
      <c r="A27" s="113" t="s">
        <v>100</v>
      </c>
      <c r="B27" s="115">
        <v>0.71</v>
      </c>
      <c r="C27" s="115">
        <v>0.65</v>
      </c>
      <c r="E27" s="185" t="s">
        <v>153</v>
      </c>
      <c r="F27" s="117">
        <v>0.6470588235294117</v>
      </c>
    </row>
    <row r="28" spans="1:6" ht="15">
      <c r="A28" s="113" t="s">
        <v>132</v>
      </c>
      <c r="B28" s="115">
        <v>0.65</v>
      </c>
      <c r="C28" s="115">
        <v>0.65</v>
      </c>
      <c r="E28" s="185" t="s">
        <v>100</v>
      </c>
      <c r="F28" s="117">
        <v>0.6470588235294117</v>
      </c>
    </row>
    <row r="29" spans="1:6" ht="15">
      <c r="A29" s="113" t="s">
        <v>95</v>
      </c>
      <c r="B29" s="115">
        <v>0.59</v>
      </c>
      <c r="C29" s="115">
        <v>0.53</v>
      </c>
      <c r="E29" s="185" t="s">
        <v>132</v>
      </c>
      <c r="F29" s="117">
        <v>0.6470588235294117</v>
      </c>
    </row>
    <row r="30" spans="1:6" ht="15">
      <c r="A30" s="113" t="s">
        <v>137</v>
      </c>
      <c r="B30" s="141">
        <v>0.59</v>
      </c>
      <c r="C30" s="115">
        <v>0.53</v>
      </c>
      <c r="E30" s="185" t="s">
        <v>96</v>
      </c>
      <c r="F30" s="117">
        <v>0.5294117647058824</v>
      </c>
    </row>
    <row r="31" spans="1:6" ht="15">
      <c r="A31" s="113" t="s">
        <v>105</v>
      </c>
      <c r="B31" s="115">
        <v>0.59</v>
      </c>
      <c r="C31" s="115">
        <v>0.47</v>
      </c>
      <c r="E31" s="185" t="s">
        <v>95</v>
      </c>
      <c r="F31" s="117">
        <v>0.5294117647058824</v>
      </c>
    </row>
    <row r="32" spans="1:6" ht="15">
      <c r="A32" s="113" t="s">
        <v>140</v>
      </c>
      <c r="B32" s="115">
        <v>0.47</v>
      </c>
      <c r="C32" s="115">
        <v>0.47</v>
      </c>
      <c r="E32" s="185" t="s">
        <v>99</v>
      </c>
      <c r="F32" s="117">
        <v>0.4705882352941177</v>
      </c>
    </row>
    <row r="33" spans="1:6" ht="15">
      <c r="A33" s="112" t="s">
        <v>94</v>
      </c>
      <c r="B33" s="115">
        <v>0.53</v>
      </c>
      <c r="C33" s="115">
        <v>0.41</v>
      </c>
      <c r="E33" s="185" t="s">
        <v>105</v>
      </c>
      <c r="F33" s="117">
        <v>0.4705882352941177</v>
      </c>
    </row>
    <row r="34" spans="1:6" ht="15">
      <c r="A34" s="112" t="s">
        <v>101</v>
      </c>
      <c r="B34" s="115">
        <v>0.53</v>
      </c>
      <c r="C34" s="115">
        <v>0.35</v>
      </c>
      <c r="E34" s="185" t="s">
        <v>94</v>
      </c>
      <c r="F34" s="117">
        <v>0.411764705882353</v>
      </c>
    </row>
    <row r="35" spans="1:6" ht="15">
      <c r="A35" s="113"/>
      <c r="B35" s="115"/>
      <c r="E35" s="185" t="s">
        <v>101</v>
      </c>
      <c r="F35" s="117">
        <v>0.35294117647058826</v>
      </c>
    </row>
    <row r="36" spans="1:6" ht="14.25">
      <c r="A36" s="114"/>
      <c r="B36" s="115"/>
      <c r="E36" s="113"/>
      <c r="F36" s="117"/>
    </row>
    <row r="37" spans="1:6" ht="14.25">
      <c r="A37" s="113"/>
      <c r="B37" s="115"/>
      <c r="E37" s="113"/>
      <c r="F37" s="117"/>
    </row>
    <row r="38" spans="1:6" ht="14.25">
      <c r="A38" s="112"/>
      <c r="B38" s="115"/>
      <c r="E38" s="113"/>
      <c r="F38" s="117"/>
    </row>
    <row r="39" spans="1:2" ht="14.25">
      <c r="A39" s="112"/>
      <c r="B39" s="115"/>
    </row>
    <row r="40" spans="1:2" ht="14.25">
      <c r="A40" s="112"/>
      <c r="B40" s="141"/>
    </row>
  </sheetData>
  <sheetProtection/>
  <autoFilter ref="A17:C17">
    <sortState ref="A18:C40">
      <sortCondition descending="1" sortBy="value" ref="C18:C40"/>
    </sortState>
  </autoFilter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zoomScale="85" zoomScaleNormal="85" zoomScalePageLayoutView="0" workbookViewId="0" topLeftCell="A1">
      <selection activeCell="A6" sqref="A6"/>
    </sheetView>
  </sheetViews>
  <sheetFormatPr defaultColWidth="9.140625" defaultRowHeight="15"/>
  <cols>
    <col min="1" max="1" width="25.28125" style="0" customWidth="1"/>
    <col min="5" max="5" width="35.7109375" style="0" customWidth="1"/>
  </cols>
  <sheetData>
    <row r="1" ht="14.25">
      <c r="A1" t="s">
        <v>141</v>
      </c>
    </row>
    <row r="2" spans="1:3" ht="28.5">
      <c r="A2" t="s">
        <v>41</v>
      </c>
      <c r="B2" s="124" t="s">
        <v>171</v>
      </c>
      <c r="C2" s="124" t="s">
        <v>172</v>
      </c>
    </row>
    <row r="3" spans="1:3" ht="14.25">
      <c r="A3" s="184">
        <v>1</v>
      </c>
      <c r="B3">
        <v>1</v>
      </c>
      <c r="C3">
        <v>3</v>
      </c>
    </row>
    <row r="4" spans="1:3" ht="14.25">
      <c r="A4" t="s">
        <v>173</v>
      </c>
      <c r="B4">
        <v>8</v>
      </c>
      <c r="C4">
        <v>7</v>
      </c>
    </row>
    <row r="5" spans="1:3" ht="14.25">
      <c r="A5" t="s">
        <v>175</v>
      </c>
      <c r="B5">
        <v>8</v>
      </c>
      <c r="C5">
        <v>5</v>
      </c>
    </row>
    <row r="6" spans="1:3" ht="14.25">
      <c r="A6" t="s">
        <v>42</v>
      </c>
      <c r="B6">
        <v>9</v>
      </c>
      <c r="C6">
        <v>11</v>
      </c>
    </row>
    <row r="7" spans="1:3" ht="14.25">
      <c r="A7" t="s">
        <v>43</v>
      </c>
      <c r="B7">
        <v>0</v>
      </c>
      <c r="C7">
        <v>0</v>
      </c>
    </row>
    <row r="17" spans="2:3" ht="28.5">
      <c r="B17" s="124" t="s">
        <v>171</v>
      </c>
      <c r="C17" s="124" t="s">
        <v>172</v>
      </c>
    </row>
    <row r="18" spans="1:6" ht="15">
      <c r="A18" s="158" t="s">
        <v>112</v>
      </c>
      <c r="B18" s="115">
        <v>1</v>
      </c>
      <c r="C18" s="115">
        <v>1</v>
      </c>
      <c r="E18" s="185" t="s">
        <v>122</v>
      </c>
      <c r="F18" s="117">
        <v>1</v>
      </c>
    </row>
    <row r="19" spans="1:6" ht="15">
      <c r="A19" s="158" t="s">
        <v>116</v>
      </c>
      <c r="B19" s="115">
        <v>0.94</v>
      </c>
      <c r="C19" s="115">
        <v>1</v>
      </c>
      <c r="E19" s="185" t="s">
        <v>112</v>
      </c>
      <c r="F19" s="117">
        <v>1</v>
      </c>
    </row>
    <row r="20" spans="1:6" ht="15">
      <c r="A20" s="158" t="s">
        <v>122</v>
      </c>
      <c r="B20" s="141">
        <v>0.88</v>
      </c>
      <c r="C20" s="115">
        <v>1</v>
      </c>
      <c r="E20" s="185" t="s">
        <v>116</v>
      </c>
      <c r="F20" s="117">
        <v>1</v>
      </c>
    </row>
    <row r="21" spans="1:6" ht="15">
      <c r="A21" s="158" t="s">
        <v>124</v>
      </c>
      <c r="B21" s="115">
        <v>0.94</v>
      </c>
      <c r="C21" s="115">
        <v>0.94</v>
      </c>
      <c r="E21" s="185" t="s">
        <v>114</v>
      </c>
      <c r="F21" s="117">
        <v>0.9411764705882354</v>
      </c>
    </row>
    <row r="22" spans="1:6" ht="15">
      <c r="A22" s="158" t="s">
        <v>144</v>
      </c>
      <c r="B22" s="115">
        <v>0.94</v>
      </c>
      <c r="C22" s="115">
        <v>0.94</v>
      </c>
      <c r="E22" s="185" t="s">
        <v>121</v>
      </c>
      <c r="F22" s="117">
        <v>0.9411764705882354</v>
      </c>
    </row>
    <row r="23" spans="1:6" ht="15">
      <c r="A23" s="158" t="s">
        <v>145</v>
      </c>
      <c r="B23" s="115">
        <v>0.94</v>
      </c>
      <c r="C23" s="115">
        <v>0.94</v>
      </c>
      <c r="E23" s="185" t="s">
        <v>124</v>
      </c>
      <c r="F23" s="117">
        <v>0.9411764705882354</v>
      </c>
    </row>
    <row r="24" spans="1:6" ht="15">
      <c r="A24" s="158" t="s">
        <v>125</v>
      </c>
      <c r="B24" s="141">
        <v>0.94</v>
      </c>
      <c r="C24" s="115">
        <v>0.94</v>
      </c>
      <c r="E24" s="185" t="s">
        <v>125</v>
      </c>
      <c r="F24" s="117">
        <v>0.9411764705882354</v>
      </c>
    </row>
    <row r="25" spans="1:6" ht="15">
      <c r="A25" s="158" t="s">
        <v>143</v>
      </c>
      <c r="B25" s="115">
        <v>0.88</v>
      </c>
      <c r="C25" s="115">
        <v>0.88</v>
      </c>
      <c r="E25" s="185" t="s">
        <v>127</v>
      </c>
      <c r="F25" s="117">
        <v>0.8823529411764706</v>
      </c>
    </row>
    <row r="26" spans="1:6" ht="15">
      <c r="A26" s="158" t="s">
        <v>150</v>
      </c>
      <c r="B26" s="141">
        <v>0.82</v>
      </c>
      <c r="C26" s="115">
        <v>0.82</v>
      </c>
      <c r="E26" s="185" t="s">
        <v>120</v>
      </c>
      <c r="F26" s="117">
        <v>0.823529411764706</v>
      </c>
    </row>
    <row r="27" spans="1:6" ht="15">
      <c r="A27" s="158" t="s">
        <v>120</v>
      </c>
      <c r="B27" s="115">
        <v>0.41</v>
      </c>
      <c r="C27" s="115">
        <v>0.82</v>
      </c>
      <c r="E27" s="185" t="s">
        <v>113</v>
      </c>
      <c r="F27" s="117">
        <v>0.823529411764706</v>
      </c>
    </row>
    <row r="28" spans="1:6" ht="15">
      <c r="A28" s="158" t="s">
        <v>119</v>
      </c>
      <c r="B28" s="115">
        <v>0.71</v>
      </c>
      <c r="C28" s="115">
        <v>0.71</v>
      </c>
      <c r="E28" s="185" t="s">
        <v>129</v>
      </c>
      <c r="F28" s="117">
        <v>0.7058823529411765</v>
      </c>
    </row>
    <row r="29" spans="1:6" ht="15">
      <c r="A29" s="158" t="s">
        <v>129</v>
      </c>
      <c r="B29" s="115">
        <v>0.59</v>
      </c>
      <c r="C29" s="115">
        <v>0.71</v>
      </c>
      <c r="E29" s="185" t="s">
        <v>119</v>
      </c>
      <c r="F29" s="117">
        <v>0.7058823529411765</v>
      </c>
    </row>
    <row r="30" spans="1:6" ht="15">
      <c r="A30" s="158" t="s">
        <v>147</v>
      </c>
      <c r="B30" s="115">
        <v>0.76</v>
      </c>
      <c r="C30" s="115">
        <v>0.65</v>
      </c>
      <c r="E30" s="185" t="s">
        <v>147</v>
      </c>
      <c r="F30" s="117">
        <v>0.6470588235294117</v>
      </c>
    </row>
    <row r="31" spans="1:6" ht="15">
      <c r="A31" s="158" t="s">
        <v>128</v>
      </c>
      <c r="B31" s="115">
        <v>0.71</v>
      </c>
      <c r="C31" s="115">
        <v>0.65</v>
      </c>
      <c r="E31" s="185" t="s">
        <v>117</v>
      </c>
      <c r="F31" s="117">
        <v>0.6470588235294117</v>
      </c>
    </row>
    <row r="32" spans="1:6" ht="15">
      <c r="A32" s="158" t="s">
        <v>117</v>
      </c>
      <c r="B32" s="115">
        <v>0.65</v>
      </c>
      <c r="C32" s="115">
        <v>0.65</v>
      </c>
      <c r="E32" s="185" t="s">
        <v>128</v>
      </c>
      <c r="F32" s="117">
        <v>0.6470588235294117</v>
      </c>
    </row>
    <row r="33" spans="1:6" ht="15">
      <c r="A33" s="158" t="s">
        <v>142</v>
      </c>
      <c r="B33" s="115">
        <v>0.65</v>
      </c>
      <c r="C33" s="115">
        <v>0.59</v>
      </c>
      <c r="E33" s="185" t="s">
        <v>131</v>
      </c>
      <c r="F33" s="117">
        <v>0.5882352941176471</v>
      </c>
    </row>
    <row r="34" spans="1:6" ht="15">
      <c r="A34" s="158" t="s">
        <v>126</v>
      </c>
      <c r="B34" s="115">
        <v>0.65</v>
      </c>
      <c r="C34" s="115">
        <v>0.59</v>
      </c>
      <c r="E34" s="185" t="s">
        <v>126</v>
      </c>
      <c r="F34" s="117">
        <v>0.5882352941176471</v>
      </c>
    </row>
    <row r="35" spans="1:6" ht="15">
      <c r="A35" s="158" t="s">
        <v>146</v>
      </c>
      <c r="B35" s="115">
        <v>0.65</v>
      </c>
      <c r="C35" s="115">
        <v>0.59</v>
      </c>
      <c r="E35" s="185" t="s">
        <v>118</v>
      </c>
      <c r="F35" s="117">
        <v>0.5882352941176471</v>
      </c>
    </row>
    <row r="36" spans="1:6" ht="15">
      <c r="A36" s="158" t="s">
        <v>118</v>
      </c>
      <c r="B36" s="115">
        <v>0.65</v>
      </c>
      <c r="C36" s="115">
        <v>0.59</v>
      </c>
      <c r="E36" s="185" t="s">
        <v>165</v>
      </c>
      <c r="F36" s="117">
        <v>0.5882352941176471</v>
      </c>
    </row>
    <row r="37" spans="1:6" ht="15">
      <c r="A37" s="158" t="s">
        <v>123</v>
      </c>
      <c r="B37" s="115">
        <v>0.47</v>
      </c>
      <c r="C37" s="115">
        <v>0.59</v>
      </c>
      <c r="E37" s="185" t="s">
        <v>123</v>
      </c>
      <c r="F37" s="117">
        <v>0.5882352941176471</v>
      </c>
    </row>
    <row r="38" spans="1:6" ht="15">
      <c r="A38" s="158" t="s">
        <v>115</v>
      </c>
      <c r="B38" s="115">
        <v>0.47</v>
      </c>
      <c r="C38" s="115">
        <v>0.53</v>
      </c>
      <c r="E38" s="185" t="s">
        <v>115</v>
      </c>
      <c r="F38" s="117">
        <v>0.5294117647058824</v>
      </c>
    </row>
    <row r="39" spans="1:6" ht="15">
      <c r="A39" s="158" t="s">
        <v>149</v>
      </c>
      <c r="B39" s="115">
        <v>0.53</v>
      </c>
      <c r="C39" s="115">
        <v>0.47</v>
      </c>
      <c r="E39" s="185" t="s">
        <v>110</v>
      </c>
      <c r="F39" s="117">
        <v>0.4705882352941177</v>
      </c>
    </row>
    <row r="40" spans="1:6" ht="15">
      <c r="A40" s="158" t="s">
        <v>110</v>
      </c>
      <c r="B40" s="141">
        <v>0.53</v>
      </c>
      <c r="C40" s="115">
        <v>0.47</v>
      </c>
      <c r="E40" s="185" t="s">
        <v>111</v>
      </c>
      <c r="F40" s="117">
        <v>0.4705882352941177</v>
      </c>
    </row>
    <row r="41" spans="1:6" ht="15">
      <c r="A41" s="144" t="s">
        <v>111</v>
      </c>
      <c r="B41" s="141">
        <v>0.53</v>
      </c>
      <c r="C41" s="115">
        <v>0.47</v>
      </c>
      <c r="E41" s="185" t="s">
        <v>164</v>
      </c>
      <c r="F41" s="117">
        <v>0.4705882352941177</v>
      </c>
    </row>
    <row r="42" spans="1:6" ht="15">
      <c r="A42" s="159" t="s">
        <v>148</v>
      </c>
      <c r="B42" s="115">
        <v>0.47</v>
      </c>
      <c r="C42" s="115">
        <v>0.47</v>
      </c>
      <c r="E42" s="185" t="s">
        <v>149</v>
      </c>
      <c r="F42" s="117">
        <v>0.4705882352941177</v>
      </c>
    </row>
    <row r="43" spans="1:6" ht="15">
      <c r="A43" s="158" t="s">
        <v>130</v>
      </c>
      <c r="B43" s="115">
        <v>0.41</v>
      </c>
      <c r="C43" s="115">
        <v>0.35</v>
      </c>
      <c r="E43" s="185" t="s">
        <v>130</v>
      </c>
      <c r="F43" s="117">
        <v>0.35294117647058826</v>
      </c>
    </row>
  </sheetData>
  <sheetProtection/>
  <autoFilter ref="A17:C17">
    <sortState ref="A18:C43">
      <sortCondition descending="1" sortBy="value" ref="C18:C43"/>
    </sortState>
  </autoFilter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4">
      <selection activeCell="A6" sqref="A6"/>
    </sheetView>
  </sheetViews>
  <sheetFormatPr defaultColWidth="9.140625" defaultRowHeight="15"/>
  <cols>
    <col min="1" max="1" width="27.28125" style="0" customWidth="1"/>
    <col min="3" max="3" width="7.28125" style="0" customWidth="1"/>
  </cols>
  <sheetData>
    <row r="1" ht="14.25">
      <c r="A1" t="s">
        <v>44</v>
      </c>
    </row>
    <row r="2" spans="1:3" ht="28.5">
      <c r="A2" t="s">
        <v>41</v>
      </c>
      <c r="B2" s="124" t="s">
        <v>171</v>
      </c>
      <c r="C2" s="124" t="s">
        <v>172</v>
      </c>
    </row>
    <row r="3" spans="1:3" ht="14.25">
      <c r="A3" s="184">
        <v>1</v>
      </c>
      <c r="B3" s="190">
        <v>4</v>
      </c>
      <c r="C3" s="7">
        <v>6</v>
      </c>
    </row>
    <row r="4" spans="1:3" ht="14.25">
      <c r="A4" t="s">
        <v>173</v>
      </c>
      <c r="B4" s="7">
        <v>17</v>
      </c>
      <c r="C4" s="7">
        <v>20</v>
      </c>
    </row>
    <row r="5" spans="1:3" ht="14.25">
      <c r="A5" t="s">
        <v>174</v>
      </c>
      <c r="B5" s="7">
        <v>33</v>
      </c>
      <c r="C5" s="7">
        <v>26</v>
      </c>
    </row>
    <row r="6" spans="1:3" ht="14.25">
      <c r="A6" t="s">
        <v>42</v>
      </c>
      <c r="B6" s="7">
        <v>33</v>
      </c>
      <c r="C6" s="7">
        <v>36</v>
      </c>
    </row>
    <row r="7" spans="1:3" ht="14.25">
      <c r="A7" t="s">
        <v>43</v>
      </c>
      <c r="B7" s="7">
        <v>3</v>
      </c>
      <c r="C7" s="7">
        <v>2</v>
      </c>
    </row>
    <row r="11" ht="14.25">
      <c r="A11" t="s">
        <v>151</v>
      </c>
    </row>
    <row r="12" ht="14.25">
      <c r="A12" t="s">
        <v>152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selection activeCell="A19" sqref="A19:C19"/>
    </sheetView>
  </sheetViews>
  <sheetFormatPr defaultColWidth="9.140625" defaultRowHeight="15"/>
  <cols>
    <col min="1" max="1" width="5.7109375" style="0" customWidth="1"/>
    <col min="2" max="2" width="23.28125" style="0" customWidth="1"/>
    <col min="3" max="3" width="17.140625" style="0" customWidth="1"/>
  </cols>
  <sheetData>
    <row r="1" spans="1:3" ht="39" customHeight="1">
      <c r="A1" s="174" t="s">
        <v>15</v>
      </c>
      <c r="B1" s="174" t="s">
        <v>154</v>
      </c>
      <c r="C1" s="174" t="s">
        <v>155</v>
      </c>
    </row>
    <row r="2" spans="1:3" ht="14.25">
      <c r="A2" s="173">
        <v>1</v>
      </c>
      <c r="B2" s="173" t="s">
        <v>108</v>
      </c>
      <c r="C2" s="117">
        <v>1</v>
      </c>
    </row>
    <row r="3" spans="1:3" ht="14.25">
      <c r="A3" s="173">
        <v>2</v>
      </c>
      <c r="B3" s="173" t="s">
        <v>103</v>
      </c>
      <c r="C3" s="117">
        <v>0.823529411764706</v>
      </c>
    </row>
    <row r="4" spans="1:3" ht="14.25">
      <c r="A4" s="173">
        <v>3</v>
      </c>
      <c r="B4" s="173" t="s">
        <v>97</v>
      </c>
      <c r="C4" s="117">
        <v>0.7647058823529411</v>
      </c>
    </row>
    <row r="5" spans="1:3" ht="14.25">
      <c r="A5" s="173">
        <v>4</v>
      </c>
      <c r="B5" s="173" t="s">
        <v>104</v>
      </c>
      <c r="C5" s="117">
        <v>0.7647058823529411</v>
      </c>
    </row>
    <row r="6" spans="1:3" ht="14.25">
      <c r="A6" s="173">
        <v>5</v>
      </c>
      <c r="B6" s="173" t="s">
        <v>109</v>
      </c>
      <c r="C6" s="117">
        <v>0.7058823529411765</v>
      </c>
    </row>
    <row r="7" spans="1:3" ht="14.25">
      <c r="A7" s="173">
        <v>6</v>
      </c>
      <c r="B7" s="173" t="s">
        <v>106</v>
      </c>
      <c r="C7" s="117">
        <v>0.7058823529411765</v>
      </c>
    </row>
    <row r="8" spans="1:3" ht="14.25">
      <c r="A8" s="173">
        <v>7</v>
      </c>
      <c r="B8" s="173" t="s">
        <v>98</v>
      </c>
      <c r="C8" s="117">
        <v>0.7058823529411765</v>
      </c>
    </row>
    <row r="9" spans="1:3" ht="14.25">
      <c r="A9" s="173">
        <v>8</v>
      </c>
      <c r="B9" s="173" t="s">
        <v>102</v>
      </c>
      <c r="C9" s="117">
        <v>0.6470588235294117</v>
      </c>
    </row>
    <row r="10" spans="1:3" ht="14.25">
      <c r="A10" s="173">
        <v>9</v>
      </c>
      <c r="B10" s="173" t="s">
        <v>96</v>
      </c>
      <c r="C10" s="117">
        <v>0.5294117647058824</v>
      </c>
    </row>
    <row r="11" spans="1:3" ht="14.25">
      <c r="A11" s="173">
        <v>10</v>
      </c>
      <c r="B11" s="173" t="s">
        <v>95</v>
      </c>
      <c r="C11" s="117">
        <v>0.5294117647058824</v>
      </c>
    </row>
    <row r="12" spans="1:3" ht="14.25">
      <c r="A12" s="173">
        <v>11</v>
      </c>
      <c r="B12" s="173" t="s">
        <v>153</v>
      </c>
      <c r="C12" s="117">
        <v>0.5294117647058824</v>
      </c>
    </row>
    <row r="13" spans="1:3" ht="14.25">
      <c r="A13" s="173">
        <v>12</v>
      </c>
      <c r="B13" s="173" t="s">
        <v>100</v>
      </c>
      <c r="C13" s="117">
        <v>0.5294117647058824</v>
      </c>
    </row>
    <row r="14" spans="1:3" ht="14.25">
      <c r="A14" s="173">
        <v>13</v>
      </c>
      <c r="B14" s="173" t="s">
        <v>107</v>
      </c>
      <c r="C14" s="117">
        <v>0.4705882352941177</v>
      </c>
    </row>
    <row r="15" spans="1:3" ht="14.25">
      <c r="A15" s="173">
        <v>14</v>
      </c>
      <c r="B15" s="173" t="s">
        <v>94</v>
      </c>
      <c r="C15" s="117">
        <v>0.4705882352941177</v>
      </c>
    </row>
    <row r="16" spans="1:3" ht="14.25">
      <c r="A16" s="173">
        <v>15</v>
      </c>
      <c r="B16" s="173" t="s">
        <v>99</v>
      </c>
      <c r="C16" s="117">
        <v>0.411764705882353</v>
      </c>
    </row>
    <row r="17" spans="1:3" ht="14.25">
      <c r="A17" s="173">
        <v>16</v>
      </c>
      <c r="B17" s="173" t="s">
        <v>101</v>
      </c>
      <c r="C17" s="117">
        <v>0.411764705882353</v>
      </c>
    </row>
    <row r="18" spans="1:3" ht="14.25">
      <c r="A18" s="173">
        <v>17</v>
      </c>
      <c r="B18" s="173" t="s">
        <v>132</v>
      </c>
      <c r="C18" s="117">
        <v>0.411764705882353</v>
      </c>
    </row>
    <row r="19" spans="1:3" ht="14.25">
      <c r="A19" s="173">
        <v>18</v>
      </c>
      <c r="B19" s="173" t="s">
        <v>105</v>
      </c>
      <c r="C19" s="117">
        <v>0.411764705882353</v>
      </c>
    </row>
    <row r="20" spans="1:3" ht="14.25">
      <c r="A20" s="173">
        <v>19</v>
      </c>
      <c r="B20" s="173"/>
      <c r="C20" s="117"/>
    </row>
    <row r="21" spans="1:3" ht="14.25">
      <c r="A21" s="173">
        <v>20</v>
      </c>
      <c r="B21" s="173"/>
      <c r="C21" s="117"/>
    </row>
    <row r="22" spans="1:3" ht="14.25">
      <c r="A22" s="173">
        <v>21</v>
      </c>
      <c r="B22" s="173"/>
      <c r="C22" s="117"/>
    </row>
    <row r="23" spans="1:3" ht="14.25">
      <c r="A23" s="173">
        <v>22</v>
      </c>
      <c r="B23" s="173"/>
      <c r="C23" s="117"/>
    </row>
    <row r="24" spans="1:3" ht="14.25">
      <c r="A24" s="173">
        <v>23</v>
      </c>
      <c r="B24" s="173"/>
      <c r="C24" s="117"/>
    </row>
    <row r="25" spans="1:3" ht="14.25">
      <c r="A25" s="173">
        <v>24</v>
      </c>
      <c r="B25" s="173"/>
      <c r="C25" s="117"/>
    </row>
    <row r="26" spans="1:3" ht="14.25">
      <c r="A26" s="173">
        <v>25</v>
      </c>
      <c r="B26" s="173"/>
      <c r="C26" s="117"/>
    </row>
    <row r="27" spans="1:3" ht="14.25">
      <c r="A27" s="173">
        <v>26</v>
      </c>
      <c r="B27" s="173"/>
      <c r="C27" s="117"/>
    </row>
    <row r="28" spans="1:3" ht="14.25">
      <c r="A28" s="173">
        <v>27</v>
      </c>
      <c r="B28" s="173"/>
      <c r="C28" s="117"/>
    </row>
    <row r="29" spans="1:3" ht="14.25">
      <c r="A29" s="173">
        <v>28</v>
      </c>
      <c r="B29" s="173"/>
      <c r="C29" s="117"/>
    </row>
    <row r="30" spans="1:3" ht="14.25">
      <c r="A30" s="173">
        <v>29</v>
      </c>
      <c r="B30" s="173"/>
      <c r="C30" s="117"/>
    </row>
    <row r="31" spans="1:3" ht="14.25">
      <c r="A31" s="173">
        <v>30</v>
      </c>
      <c r="B31" s="173"/>
      <c r="C31" s="1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2011-11-08T13:39:01Z</cp:lastPrinted>
  <dcterms:created xsi:type="dcterms:W3CDTF">2006-09-16T00:00:00Z</dcterms:created>
  <dcterms:modified xsi:type="dcterms:W3CDTF">2015-06-09T11:42:46Z</dcterms:modified>
  <cp:category/>
  <cp:version/>
  <cp:contentType/>
  <cp:contentStatus/>
</cp:coreProperties>
</file>